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defaultThemeVersion="124226"/>
  <bookViews>
    <workbookView xWindow="0" yWindow="0" windowWidth="17925" windowHeight="9645" tabRatio="618"/>
  </bookViews>
  <sheets>
    <sheet name="PLANILHA ORÇAMENTÁRIA" sheetId="13" r:id="rId1"/>
    <sheet name="CRONOGRAMA FÍSICO-FINANCEIRO" sheetId="25" r:id="rId2"/>
    <sheet name="BDI-Serviços " sheetId="16" r:id="rId3"/>
  </sheets>
  <externalReferences>
    <externalReference r:id="rId4"/>
  </externalReferences>
  <definedNames>
    <definedName name="_________________________esc15">"#ref!"</definedName>
    <definedName name="_________________________esc4">"#ref!"</definedName>
    <definedName name="_________________________esc6">"#ref!"</definedName>
    <definedName name="________________________esc15">"#ref!"</definedName>
    <definedName name="________________________esc4">"#ref!"</definedName>
    <definedName name="________________________esc6">"#ref!"</definedName>
    <definedName name="_______________________esc15">"#ref!"</definedName>
    <definedName name="_______________________esc4">"#ref!"</definedName>
    <definedName name="_______________________esc6">"#ref!"</definedName>
    <definedName name="______________________esc15">"#ref!"</definedName>
    <definedName name="______________________esc4">"#ref!"</definedName>
    <definedName name="______________________esc6">"#ref!"</definedName>
    <definedName name="____________________esc15">"#ref!"</definedName>
    <definedName name="____________________esc4">"#ref!"</definedName>
    <definedName name="____________________esc6">"#ref!"</definedName>
    <definedName name="___________________esc15">"#ref!"</definedName>
    <definedName name="___________________esc4">"#ref!"</definedName>
    <definedName name="___________________esc6">"#ref!"</definedName>
    <definedName name="__________________esc15">"#ref!"</definedName>
    <definedName name="__________________esc4">"#ref!"</definedName>
    <definedName name="__________________esc6">"#ref!"</definedName>
    <definedName name="_________________esc15">"#ref!"</definedName>
    <definedName name="_________________esc4">"#ref!"</definedName>
    <definedName name="_________________esc6">"#ref!"</definedName>
    <definedName name="________________esc15">#REF!</definedName>
    <definedName name="________________esc4">#REF!</definedName>
    <definedName name="________________esc6">#REF!</definedName>
    <definedName name="_______________esc15">"#ref!"</definedName>
    <definedName name="_______________esc4">"#ref!"</definedName>
    <definedName name="_______________esc6">"#ref!"</definedName>
    <definedName name="______________esc15">"#ref!"</definedName>
    <definedName name="______________esc4">"#ref!"</definedName>
    <definedName name="______________esc6">"#ref!"</definedName>
    <definedName name="_____________esc15">"#ref!"</definedName>
    <definedName name="_____________esc4">"#ref!"</definedName>
    <definedName name="_____________esc6">"#ref!"</definedName>
    <definedName name="____________esc15">"#ref!"</definedName>
    <definedName name="____________esc4">"#ref!"</definedName>
    <definedName name="____________esc6">"#ref!"</definedName>
    <definedName name="___________esc15">"#ref!"</definedName>
    <definedName name="___________esc4">"#ref!"</definedName>
    <definedName name="___________esc6">"#ref!"</definedName>
    <definedName name="__________esc15">"#ref!"</definedName>
    <definedName name="__________esc4">"#ref!"</definedName>
    <definedName name="__________esc6">"#ref!"</definedName>
    <definedName name="_________esc15">"#ref!"</definedName>
    <definedName name="_________esc4">"#ref!"</definedName>
    <definedName name="_________esc6">"#ref!"</definedName>
    <definedName name="________esc15">"#ref!"</definedName>
    <definedName name="________esc4">"#ref!"</definedName>
    <definedName name="________esc6">"#ref!"</definedName>
    <definedName name="_______esc15">"#ref!"</definedName>
    <definedName name="_______esc4">"#ref!"</definedName>
    <definedName name="_______esc6">"#ref!"</definedName>
    <definedName name="______esc15">#REF!</definedName>
    <definedName name="______esc4">#REF!</definedName>
    <definedName name="______esc6">#REF!</definedName>
    <definedName name="_____esc15" localSheetId="2">#REF!</definedName>
    <definedName name="_____esc15" localSheetId="1">#REF!</definedName>
    <definedName name="_____esc15">#REF!</definedName>
    <definedName name="_____esc4" localSheetId="2">#REF!</definedName>
    <definedName name="_____esc4" localSheetId="1">#REF!</definedName>
    <definedName name="_____esc4">#REF!</definedName>
    <definedName name="_____esc6" localSheetId="2">#REF!</definedName>
    <definedName name="_____esc6" localSheetId="1">#REF!</definedName>
    <definedName name="_____esc6">#REF!</definedName>
    <definedName name="_____xlnm_Database">"#ref!"</definedName>
    <definedName name="_____xlnm_Recorder">"#ref!"</definedName>
    <definedName name="____esc15" localSheetId="2">#REF!</definedName>
    <definedName name="____esc15">#REF!</definedName>
    <definedName name="____esc4" localSheetId="2">#REF!</definedName>
    <definedName name="____esc4">#REF!</definedName>
    <definedName name="____esc6" localSheetId="2">#REF!</definedName>
    <definedName name="____esc6">#REF!</definedName>
    <definedName name="____xlnm_Database">"#ref!"</definedName>
    <definedName name="____xlnm_Recorder">"#ref!"</definedName>
    <definedName name="___esc15" localSheetId="2">#REF!</definedName>
    <definedName name="___esc15" localSheetId="1">#REF!</definedName>
    <definedName name="___esc15">#REF!</definedName>
    <definedName name="___esc4" localSheetId="2">#REF!</definedName>
    <definedName name="___esc4" localSheetId="1">#REF!</definedName>
    <definedName name="___esc4">#REF!</definedName>
    <definedName name="___esc6" localSheetId="2">#REF!</definedName>
    <definedName name="___esc6" localSheetId="1">#REF!</definedName>
    <definedName name="___esc6">#REF!</definedName>
    <definedName name="___xlnm_Database">"#ref!"</definedName>
    <definedName name="___xlnm_Recorder">"#ref!"</definedName>
    <definedName name="__esc15">#REF!</definedName>
    <definedName name="__esc4">#REF!</definedName>
    <definedName name="__esc6">#REF!</definedName>
    <definedName name="__xlnm_Database">"#ref!"</definedName>
    <definedName name="__xlnm_Recorder">"#ref!"</definedName>
    <definedName name="_esc15" localSheetId="2">#REF!</definedName>
    <definedName name="_esc15" localSheetId="1">#REF!</definedName>
    <definedName name="_esc15">"#ref!"</definedName>
    <definedName name="_esc4" localSheetId="2">#REF!</definedName>
    <definedName name="_esc4" localSheetId="1">#REF!</definedName>
    <definedName name="_esc4">"#ref!"</definedName>
    <definedName name="_esc6" localSheetId="2">#REF!</definedName>
    <definedName name="_esc6" localSheetId="1">#REF!</definedName>
    <definedName name="_esc6">"#ref!"</definedName>
    <definedName name="_xlnm._FilterDatabase" localSheetId="0" hidden="1">'PLANILHA ORÇAMENTÁRIA'!$A$6:$AS$137</definedName>
    <definedName name="_xlnm.Print_Area" localSheetId="2">'BDI-Serviços '!$B$2:$AJ$23</definedName>
    <definedName name="_xlnm.Print_Area" localSheetId="1">'CRONOGRAMA FÍSICO-FINANCEIRO'!$A$1:$Q$31</definedName>
    <definedName name="_xlnm.Print_Area" localSheetId="0">'PLANILHA ORÇAMENTÁRIA'!$B$1:$AP$137</definedName>
    <definedName name="Asf" localSheetId="2">#REF!</definedName>
    <definedName name="Asf" localSheetId="1">#REF!</definedName>
    <definedName name="Asf" localSheetId="0">#REF!</definedName>
    <definedName name="Asf">"#ref!"</definedName>
    <definedName name="Asf_1" localSheetId="2">'[1]REDE COLETORA'!#REF!</definedName>
    <definedName name="Asf_1" localSheetId="1">'[1]REDE COLETORA'!#REF!</definedName>
    <definedName name="Asf_1" localSheetId="0">'[1]REDE COLETORA'!#REF!</definedName>
    <definedName name="Asf_1">NA()</definedName>
    <definedName name="Asf_2" localSheetId="2">'[1]REDE COLETORA'!#REF!</definedName>
    <definedName name="Asf_2" localSheetId="1">'[1]REDE COLETORA'!#REF!</definedName>
    <definedName name="Asf_2" localSheetId="0">'[1]REDE COLETORA'!#REF!</definedName>
    <definedName name="Asf_2">NA()</definedName>
    <definedName name="_xlnm.Database" localSheetId="2">#REF!</definedName>
    <definedName name="_xlnm.Database" localSheetId="1">#REF!</definedName>
    <definedName name="_xlnm.Database" localSheetId="0">#REF!</definedName>
    <definedName name="_xlnm.Database">#REF!</definedName>
    <definedName name="Cim" localSheetId="2">#REF!</definedName>
    <definedName name="Cim" localSheetId="1">#REF!</definedName>
    <definedName name="Cim" localSheetId="0">#REF!</definedName>
    <definedName name="Cim">"#ref!"</definedName>
    <definedName name="Cim_1" localSheetId="2">'[1]REDE COLETORA'!#REF!</definedName>
    <definedName name="Cim_1" localSheetId="1">'[1]REDE COLETORA'!#REF!</definedName>
    <definedName name="Cim_1" localSheetId="0">'[1]REDE COLETORA'!#REF!</definedName>
    <definedName name="Cim_1">NA()</definedName>
    <definedName name="Cim_2" localSheetId="2">'[1]REDE COLETORA'!#REF!</definedName>
    <definedName name="Cim_2" localSheetId="1">'[1]REDE COLETORA'!#REF!</definedName>
    <definedName name="Cim_2" localSheetId="0">'[1]REDE COLETORA'!#REF!</definedName>
    <definedName name="Cim_2">NA()</definedName>
    <definedName name="esc15_1" localSheetId="2">'[1]REDE COLETORA'!#REF!</definedName>
    <definedName name="esc15_1" localSheetId="1">'[1]REDE COLETORA'!#REF!</definedName>
    <definedName name="esc15_1" localSheetId="0">'[1]REDE COLETORA'!#REF!</definedName>
    <definedName name="esc15_1">NA()</definedName>
    <definedName name="esc15_2" localSheetId="2">'[1]REDE COLETORA'!#REF!</definedName>
    <definedName name="esc15_2" localSheetId="1">'[1]REDE COLETORA'!#REF!</definedName>
    <definedName name="esc15_2" localSheetId="0">'[1]REDE COLETORA'!#REF!</definedName>
    <definedName name="esc15_2">NA()</definedName>
    <definedName name="esc4_1" localSheetId="2">'[1]REDE COLETORA'!#REF!</definedName>
    <definedName name="esc4_1" localSheetId="1">'[1]REDE COLETORA'!#REF!</definedName>
    <definedName name="esc4_1" localSheetId="0">'[1]REDE COLETORA'!#REF!</definedName>
    <definedName name="esc4_1">NA()</definedName>
    <definedName name="esc4_2" localSheetId="2">'[1]REDE COLETORA'!#REF!</definedName>
    <definedName name="esc4_2" localSheetId="1">'[1]REDE COLETORA'!#REF!</definedName>
    <definedName name="esc4_2" localSheetId="0">'[1]REDE COLETORA'!#REF!</definedName>
    <definedName name="esc4_2">NA()</definedName>
    <definedName name="esc6_1" localSheetId="2">'[1]REDE COLETORA'!#REF!</definedName>
    <definedName name="esc6_1" localSheetId="1">'[1]REDE COLETORA'!#REF!</definedName>
    <definedName name="esc6_1" localSheetId="0">'[1]REDE COLETORA'!#REF!</definedName>
    <definedName name="esc6_1">NA()</definedName>
    <definedName name="esc6_2" localSheetId="2">'[1]REDE COLETORA'!#REF!</definedName>
    <definedName name="esc6_2" localSheetId="1">'[1]REDE COLETORA'!#REF!</definedName>
    <definedName name="esc6_2" localSheetId="0">'[1]REDE COLETORA'!#REF!</definedName>
    <definedName name="esc6_2">NA()</definedName>
    <definedName name="Excel_BuiltIn_Database">#REF!</definedName>
    <definedName name="Excel_BuiltIn_Recorder">#REF!</definedName>
    <definedName name="FoFo" localSheetId="2">#REF!</definedName>
    <definedName name="FoFo" localSheetId="1">#REF!</definedName>
    <definedName name="FoFo" localSheetId="0">#REF!</definedName>
    <definedName name="FoFo">"#ref!"</definedName>
    <definedName name="FoFo_1" localSheetId="2">'[1]REDE COLETORA'!#REF!</definedName>
    <definedName name="FoFo_1" localSheetId="1">'[1]REDE COLETORA'!#REF!</definedName>
    <definedName name="FoFo_1" localSheetId="0">'[1]REDE COLETORA'!#REF!</definedName>
    <definedName name="FoFo_1">NA()</definedName>
    <definedName name="FoFo_2" localSheetId="2">'[1]REDE COLETORA'!#REF!</definedName>
    <definedName name="FoFo_2" localSheetId="1">'[1]REDE COLETORA'!#REF!</definedName>
    <definedName name="FoFo_2" localSheetId="0">'[1]REDE COLETORA'!#REF!</definedName>
    <definedName name="FoFo_2">NA()</definedName>
    <definedName name="_xlnm.Recorder" localSheetId="2">#REF!</definedName>
    <definedName name="_xlnm.Recorder" localSheetId="1">#REF!</definedName>
    <definedName name="_xlnm.Recorder" localSheetId="0">#REF!</definedName>
    <definedName name="_xlnm.Recorder">#REF!</definedName>
    <definedName name="Macro1">#REF!</definedName>
    <definedName name="MBV" localSheetId="2">#REF!</definedName>
    <definedName name="MBV" localSheetId="1">#REF!</definedName>
    <definedName name="MBV" localSheetId="0">#REF!</definedName>
    <definedName name="MBV">"#ref!"</definedName>
    <definedName name="MBV_1" localSheetId="2">'[1]REDE COLETORA'!#REF!</definedName>
    <definedName name="MBV_1" localSheetId="1">'[1]REDE COLETORA'!#REF!</definedName>
    <definedName name="MBV_1" localSheetId="0">'[1]REDE COLETORA'!#REF!</definedName>
    <definedName name="MBV_1">NA()</definedName>
    <definedName name="MBV_2" localSheetId="2">'[1]REDE COLETORA'!#REF!</definedName>
    <definedName name="MBV_2" localSheetId="1">'[1]REDE COLETORA'!#REF!</definedName>
    <definedName name="MBV_2" localSheetId="0">'[1]REDE COLETORA'!#REF!</definedName>
    <definedName name="MBV_2">NA()</definedName>
    <definedName name="ORÇAMENTO.BancoRef" hidden="1">'PLANILHA ORÇAMENTÁRIA'!$E$8</definedName>
    <definedName name="Par" localSheetId="2">#REF!</definedName>
    <definedName name="Par" localSheetId="1">#REF!</definedName>
    <definedName name="Par" localSheetId="0">#REF!</definedName>
    <definedName name="Par">"#ref!"</definedName>
    <definedName name="Par_1" localSheetId="2">'[1]REDE COLETORA'!#REF!</definedName>
    <definedName name="Par_1" localSheetId="1">'[1]REDE COLETORA'!#REF!</definedName>
    <definedName name="Par_1" localSheetId="0">'[1]REDE COLETORA'!#REF!</definedName>
    <definedName name="Par_1">NA()</definedName>
    <definedName name="Par_2" localSheetId="2">'[1]REDE COLETORA'!#REF!</definedName>
    <definedName name="Par_2" localSheetId="1">'[1]REDE COLETORA'!#REF!</definedName>
    <definedName name="Par_2" localSheetId="0">'[1]REDE COLETORA'!#REF!</definedName>
    <definedName name="Par_2">NA()</definedName>
    <definedName name="PVC" localSheetId="2">#REF!</definedName>
    <definedName name="PVC" localSheetId="1">#REF!</definedName>
    <definedName name="PVC" localSheetId="0">#REF!</definedName>
    <definedName name="PVC">"#ref!"</definedName>
    <definedName name="PVC_1" localSheetId="2">'[1]REDE COLETORA'!#REF!</definedName>
    <definedName name="PVC_1" localSheetId="1">'[1]REDE COLETORA'!#REF!</definedName>
    <definedName name="PVC_1" localSheetId="0">'[1]REDE COLETORA'!#REF!</definedName>
    <definedName name="PVC_1">NA()</definedName>
    <definedName name="PVC_2" localSheetId="2">'[1]REDE COLETORA'!#REF!</definedName>
    <definedName name="PVC_2" localSheetId="1">'[1]REDE COLETORA'!#REF!</definedName>
    <definedName name="PVC_2" localSheetId="0">'[1]REDE COLETORA'!#REF!</definedName>
    <definedName name="PVC_2">NA()</definedName>
    <definedName name="REFERENCIA.Descricao" hidden="1">IF(ISNUMBER('PLANILHA ORÇAMENTÁRIA'!$AE1),OFFSET(INDIRECT(ORÇAMENTO.BancoRef),'PLANILHA ORÇAMENTÁRIA'!$AE1-1,3,1),'PLANILHA ORÇAMENTÁRIA'!$AE1)</definedName>
    <definedName name="SHARED_FORMULA_19_31_19_31_2">#REF!</definedName>
    <definedName name="SHARED_FORMULA_19_59_19_59_2">#REF!</definedName>
    <definedName name="SHARED_FORMULA_27_106_27_106_6">#REF!*(1+#REF!)</definedName>
    <definedName name="SHARED_FORMULA_27_157_27_157_6">#REF!*(1+#REF!)</definedName>
    <definedName name="SHARED_FORMULA_27_17_27_17_53">#REF!*(1+#REF!)</definedName>
    <definedName name="SHARED_FORMULA_27_18_27_18_45">#REF!*(1+#REF!)</definedName>
    <definedName name="SHARED_FORMULA_27_19_27_19_13">#REF!*(1+#REF!)</definedName>
    <definedName name="SHARED_FORMULA_27_19_27_19_17">#REF!*(1+#REF!)</definedName>
    <definedName name="SHARED_FORMULA_27_19_27_19_29">#REF!*(1+#REF!)</definedName>
    <definedName name="SHARED_FORMULA_27_19_27_19_33">#REF!*(1+#REF!)</definedName>
    <definedName name="SHARED_FORMULA_27_19_27_19_56">#REF!*(1+#REF!)</definedName>
    <definedName name="SHARED_FORMULA_27_19_27_19_58">#REF!*(1+#REF!)</definedName>
    <definedName name="SHARED_FORMULA_27_20_27_20_37">#REF!*(1+#REF!)</definedName>
    <definedName name="SHARED_FORMULA_27_20_27_20_41">#REF!*(1+#REF!)</definedName>
    <definedName name="SHARED_FORMULA_27_20_27_20_49">#REF!*(1+#REF!)</definedName>
    <definedName name="SHARED_FORMULA_27_20_27_20_9">#REF!*(1+#REF!)</definedName>
    <definedName name="SHARED_FORMULA_27_21_27_21_21">#REF!*(1+#REF!)</definedName>
    <definedName name="SHARED_FORMULA_27_21_27_21_25">#REF!*(1+#REF!)</definedName>
    <definedName name="SHARED_FORMULA_27_21_27_21_6">#REF!*(1+#REF!)</definedName>
    <definedName name="SHARED_FORMULA_27_23_27_23_53">#REF!*(1+#REF!)</definedName>
    <definedName name="SHARED_FORMULA_27_25_27_25_56">#REF!*(1+#REF!)</definedName>
    <definedName name="SHARED_FORMULA_27_33_27_33_58">#REF!*(1+#REF!)</definedName>
    <definedName name="SHARED_FORMULA_27_33_27_33_9">#REF!*(1+#REF!)</definedName>
    <definedName name="SHARED_FORMULA_27_34_27_34_13">#REF!*(1+#REF!)</definedName>
    <definedName name="SHARED_FORMULA_27_34_27_34_29">#REF!*(1+#REF!)</definedName>
    <definedName name="SHARED_FORMULA_27_34_27_34_45">#REF!*(1+#REF!)</definedName>
    <definedName name="SHARED_FORMULA_27_36_27_36_37">#REF!*(1+#REF!)</definedName>
    <definedName name="SHARED_FORMULA_27_36_27_36_49">#REF!*(1+#REF!)</definedName>
    <definedName name="SHARED_FORMULA_27_37_27_37_33">#REF!*(1+#REF!)</definedName>
    <definedName name="SHARED_FORMULA_27_37_27_37_41">#REF!*(1+#REF!)</definedName>
    <definedName name="SHARED_FORMULA_27_38_27_38_25">#REF!*(1+#REF!)</definedName>
    <definedName name="SHARED_FORMULA_27_38_27_38_6">#REF!*(1+#REF!)</definedName>
    <definedName name="SHARED_FORMULA_27_39_27_39_21">#REF!*(1+#REF!)</definedName>
    <definedName name="SHARED_FORMULA_27_42_27_42_53">#REF!*(1+#REF!)</definedName>
    <definedName name="SHARED_FORMULA_27_43_27_43_17">#REF!*(1+#REF!)</definedName>
    <definedName name="SHARED_FORMULA_27_43_27_43_56">#REF!*(1+#REF!)</definedName>
    <definedName name="SHARED_FORMULA_27_51_27_51_6">#REF!*(1+#REF!)</definedName>
    <definedName name="SHARED_FORMULA_27_53_27_53_9">#REF!*(1+#REF!)</definedName>
    <definedName name="SHARED_FORMULA_27_58_27_58_58">#REF!*(1+#REF!)</definedName>
    <definedName name="SHARED_FORMULA_27_64_27_64_13">#REF!*(1+#REF!)</definedName>
    <definedName name="SHARED_FORMULA_27_66_27_66_6">#REF!*(1+#REF!)</definedName>
    <definedName name="SHARED_FORMULA_27_68_27_68_29">#REF!*(1+#REF!)</definedName>
    <definedName name="SHARED_FORMULA_27_69_27_69_25">#REF!*(1+#REF!)</definedName>
    <definedName name="SHARED_FORMULA_27_69_27_69_53">#REF!*(1+#REF!)</definedName>
    <definedName name="SHARED_FORMULA_27_70_27_70_9">#REF!*(1+#REF!)</definedName>
    <definedName name="SHARED_FORMULA_27_76_27_76_21">#REF!*(1+#REF!)</definedName>
    <definedName name="SHARED_FORMULA_27_78_27_78_56">#REF!*(1+#REF!)</definedName>
    <definedName name="SHARED_FORMULA_27_84_27_84_13">#REF!*(1+#REF!)</definedName>
    <definedName name="SHARED_FORMULA_27_90_27_90_33">#REF!*(1+#REF!)</definedName>
    <definedName name="SHARED_FORMULA_27_94_27_94_56">#REF!*(1+#REF!)</definedName>
    <definedName name="SHARED_FORMULA_29_10_29_10_55">#REF!*#REF!</definedName>
    <definedName name="SHARED_FORMULA_29_102_29_102_10">#REF!*#REF!</definedName>
    <definedName name="SHARED_FORMULA_29_102_29_102_19">#REF!*#REF!</definedName>
    <definedName name="SHARED_FORMULA_29_102_29_102_7">#REF!*#REF!</definedName>
    <definedName name="SHARED_FORMULA_29_103_29_103_47">#REF!*#REF!</definedName>
    <definedName name="SHARED_FORMULA_29_104_29_104_15">#REF!*#REF!</definedName>
    <definedName name="SHARED_FORMULA_29_104_29_104_30">#REF!*#REF!</definedName>
    <definedName name="SHARED_FORMULA_29_105_29_105_4">#REF!*#REF!</definedName>
    <definedName name="SHARED_FORMULA_29_105_29_105_46">#REF!*#REF!</definedName>
    <definedName name="SHARED_FORMULA_29_106_29_106_18">#REF!*#REF!</definedName>
    <definedName name="SHARED_FORMULA_29_106_29_106_27">#REF!*#REF!</definedName>
    <definedName name="SHARED_FORMULA_29_106_29_106_39">#REF!*#REF!</definedName>
    <definedName name="SHARED_FORMULA_29_108_29_108_23">#REF!*#REF!</definedName>
    <definedName name="SHARED_FORMULA_29_108_29_108_54">#REF!*#REF!</definedName>
    <definedName name="SHARED_FORMULA_29_110_29_110_10">#REF!*#REF!</definedName>
    <definedName name="SHARED_FORMULA_29_111_29_111_3">#REF!*#REF!</definedName>
    <definedName name="SHARED_FORMULA_29_118_29_118_31">#REF!*#REF!</definedName>
    <definedName name="SHARED_FORMULA_29_121_29_121_55">#REF!*#REF!</definedName>
    <definedName name="SHARED_FORMULA_29_122_29_122_62">#REF!*#REF!</definedName>
    <definedName name="SHARED_FORMULA_29_125_29_125_43">#REF!*#REF!</definedName>
    <definedName name="SHARED_FORMULA_29_126_29_126_30">#REF!*#REF!</definedName>
    <definedName name="SHARED_FORMULA_29_126_29_126_4">#REF!*#REF!</definedName>
    <definedName name="SHARED_FORMULA_29_127_29_127_10">#REF!*#REF!</definedName>
    <definedName name="SHARED_FORMULA_29_131_29_131_31">#REF!*#REF!</definedName>
    <definedName name="SHARED_FORMULA_29_135_29_135_62">#REF!*#REF!</definedName>
    <definedName name="SHARED_FORMULA_29_138_29_138_43">#REF!*#REF!</definedName>
    <definedName name="SHARED_FORMULA_29_144_29_144_55">#REF!*#REF!</definedName>
    <definedName name="SHARED_FORMULA_29_146_29_146_10">#REF!*#REF!</definedName>
    <definedName name="SHARED_FORMULA_29_146_29_146_4">#REF!*#REF!</definedName>
    <definedName name="SHARED_FORMULA_29_15_29_15_10">#REF!*#REF!</definedName>
    <definedName name="SHARED_FORMULA_29_157_29_157_3">#REF!*#REF!</definedName>
    <definedName name="SHARED_FORMULA_29_16_29_16_18">#REF!*#REF!</definedName>
    <definedName name="SHARED_FORMULA_29_16_29_16_38">#REF!*#REF!</definedName>
    <definedName name="SHARED_FORMULA_29_16_29_16_42">#REF!*#REF!</definedName>
    <definedName name="SHARED_FORMULA_29_16_29_16_46">#REF!*#REF!</definedName>
    <definedName name="SHARED_FORMULA_29_16_29_16_50">#REF!*#REF!</definedName>
    <definedName name="SHARED_FORMULA_29_16_29_16_61">#REF!*#REF!</definedName>
    <definedName name="SHARED_FORMULA_29_163_29_163_10">#REF!*#REF!</definedName>
    <definedName name="SHARED_FORMULA_29_166_29_166_55">#REF!*#REF!</definedName>
    <definedName name="SHARED_FORMULA_29_167_29_167_4">#REF!*#REF!</definedName>
    <definedName name="SHARED_FORMULA_29_17_29_17_14">#REF!*#REF!</definedName>
    <definedName name="SHARED_FORMULA_29_18_29_18_11">#REF!*#REF!</definedName>
    <definedName name="SHARED_FORMULA_29_18_29_18_4">#REF!*#REF!</definedName>
    <definedName name="SHARED_FORMULA_29_18_29_18_52">#REF!*#REF!</definedName>
    <definedName name="SHARED_FORMULA_29_182_29_182_10">#REF!*#REF!</definedName>
    <definedName name="SHARED_FORMULA_29_189_29_189_3">#REF!*#REF!</definedName>
    <definedName name="SHARED_FORMULA_29_189_29_189_55">#REF!*#REF!</definedName>
    <definedName name="SHARED_FORMULA_29_19_29_19_22">#REF!*#REF!</definedName>
    <definedName name="SHARED_FORMULA_29_19_29_19_26">#REF!*#REF!</definedName>
    <definedName name="SHARED_FORMULA_29_19_29_19_51">#REF!*#REF!</definedName>
    <definedName name="SHARED_FORMULA_29_199_29_199_10">#REF!*#REF!</definedName>
    <definedName name="SHARED_FORMULA_29_20_29_20_19">#REF!*#REF!</definedName>
    <definedName name="SHARED_FORMULA_29_20_29_20_23">#REF!*#REF!</definedName>
    <definedName name="SHARED_FORMULA_29_20_29_20_43">#REF!*#REF!</definedName>
    <definedName name="SHARED_FORMULA_29_20_29_20_57">#REF!*#REF!</definedName>
    <definedName name="SHARED_FORMULA_29_21_29_21_15">#REF!*#REF!</definedName>
    <definedName name="SHARED_FORMULA_29_21_29_21_27">#REF!*#REF!</definedName>
    <definedName name="SHARED_FORMULA_29_21_29_21_31">#REF!*#REF!</definedName>
    <definedName name="SHARED_FORMULA_29_21_29_21_54">#REF!*#REF!</definedName>
    <definedName name="SHARED_FORMULA_29_212_29_212_55">#REF!*#REF!</definedName>
    <definedName name="SHARED_FORMULA_29_218_29_218_10">#REF!*#REF!</definedName>
    <definedName name="SHARED_FORMULA_29_219_29_219_4">#REF!*#REF!</definedName>
    <definedName name="SHARED_FORMULA_29_22_29_22_10">#REF!*#REF!</definedName>
    <definedName name="SHARED_FORMULA_29_22_29_22_3">#REF!*#REF!</definedName>
    <definedName name="SHARED_FORMULA_29_22_29_22_35">#REF!*#REF!</definedName>
    <definedName name="SHARED_FORMULA_29_22_29_22_39">#REF!*#REF!</definedName>
    <definedName name="SHARED_FORMULA_29_22_29_22_47">#REF!*#REF!</definedName>
    <definedName name="SHARED_FORMULA_29_22_29_22_7">#REF!*#REF!</definedName>
    <definedName name="SHARED_FORMULA_29_229_29_229_4">#REF!*#REF!</definedName>
    <definedName name="SHARED_FORMULA_29_23_29_23_30">#REF!*#REF!</definedName>
    <definedName name="SHARED_FORMULA_29_23_29_23_38">#REF!*#REF!</definedName>
    <definedName name="SHARED_FORMULA_29_23_29_23_42">#REF!*#REF!</definedName>
    <definedName name="SHARED_FORMULA_29_23_29_23_50">#REF!*#REF!</definedName>
    <definedName name="SHARED_FORMULA_29_23_29_23_59">#REF!*#REF!</definedName>
    <definedName name="SHARED_FORMULA_29_237_29_237_10">#REF!*#REF!</definedName>
    <definedName name="SHARED_FORMULA_29_237_29_237_55">#REF!*#REF!</definedName>
    <definedName name="SHARED_FORMULA_29_24_29_24_34">#REF!*#REF!</definedName>
    <definedName name="SHARED_FORMULA_29_25_29_25_46">#REF!*#REF!</definedName>
    <definedName name="SHARED_FORMULA_29_25_29_25_54">#REF!*#REF!</definedName>
    <definedName name="SHARED_FORMULA_29_259_29_259_55">#REF!*#REF!</definedName>
    <definedName name="SHARED_FORMULA_29_26_29_26_14">#REF!*#REF!</definedName>
    <definedName name="SHARED_FORMULA_29_26_29_26_51">#REF!*#REF!</definedName>
    <definedName name="SHARED_FORMULA_29_27_29_27_22">#REF!*#REF!</definedName>
    <definedName name="SHARED_FORMULA_29_27_29_27_4">#REF!*#REF!</definedName>
    <definedName name="SHARED_FORMULA_29_28_29_28_26">#REF!*#REF!</definedName>
    <definedName name="SHARED_FORMULA_29_28_29_28_62">#REF!*#REF!</definedName>
    <definedName name="SHARED_FORMULA_29_31_29_31_52">#REF!*#REF!</definedName>
    <definedName name="SHARED_FORMULA_29_32_29_32_10">#REF!*#REF!</definedName>
    <definedName name="SHARED_FORMULA_29_323_29_323_55">#REF!*#REF!</definedName>
    <definedName name="SHARED_FORMULA_29_33_29_33_55">#REF!*#REF!</definedName>
    <definedName name="SHARED_FORMULA_29_339_29_339_55">#REF!*#REF!</definedName>
    <definedName name="SHARED_FORMULA_29_34_29_34_57">#REF!*#REF!</definedName>
    <definedName name="SHARED_FORMULA_29_34_29_34_7">#REF!*#REF!</definedName>
    <definedName name="SHARED_FORMULA_29_35_29_35_11">#REF!*#REF!</definedName>
    <definedName name="SHARED_FORMULA_29_35_29_35_27">#REF!*#REF!</definedName>
    <definedName name="SHARED_FORMULA_29_35_29_35_38">#REF!*#REF!</definedName>
    <definedName name="SHARED_FORMULA_29_35_29_35_42">#REF!*#REF!</definedName>
    <definedName name="SHARED_FORMULA_29_35_29_35_43">#REF!*#REF!</definedName>
    <definedName name="SHARED_FORMULA_29_35_29_35_50">#REF!*#REF!</definedName>
    <definedName name="SHARED_FORMULA_29_35_29_35_61">#REF!*#REF!</definedName>
    <definedName name="SHARED_FORMULA_29_357_29_357_55">#REF!*#REF!</definedName>
    <definedName name="SHARED_FORMULA_29_36_29_36_34">#REF!*#REF!</definedName>
    <definedName name="SHARED_FORMULA_29_37_29_37_35">#REF!*#REF!</definedName>
    <definedName name="SHARED_FORMULA_29_37_29_37_47">#REF!*#REF!</definedName>
    <definedName name="SHARED_FORMULA_29_38_29_38_39">#REF!*#REF!</definedName>
    <definedName name="SHARED_FORMULA_29_39_29_39_10">#REF!*#REF!</definedName>
    <definedName name="SHARED_FORMULA_29_39_29_39_23">#REF!*#REF!</definedName>
    <definedName name="SHARED_FORMULA_29_39_29_39_31">#REF!*#REF!</definedName>
    <definedName name="SHARED_FORMULA_29_39_29_39_57">#REF!*#REF!</definedName>
    <definedName name="SHARED_FORMULA_29_40_29_40_19">#REF!*#REF!</definedName>
    <definedName name="SHARED_FORMULA_29_41_29_41_3">#REF!*#REF!</definedName>
    <definedName name="SHARED_FORMULA_29_41_29_41_30">#REF!*#REF!</definedName>
    <definedName name="SHARED_FORMULA_29_42_29_42_57">#REF!*#REF!</definedName>
    <definedName name="SHARED_FORMULA_29_43_29_43_42">#REF!*#REF!</definedName>
    <definedName name="SHARED_FORMULA_29_43_29_43_51">#REF!*#REF!</definedName>
    <definedName name="SHARED_FORMULA_29_43_29_43_59">#REF!*#REF!</definedName>
    <definedName name="SHARED_FORMULA_29_44_29_44_15">#REF!*#REF!</definedName>
    <definedName name="SHARED_FORMULA_29_44_29_44_34">#REF!*#REF!</definedName>
    <definedName name="SHARED_FORMULA_29_44_29_44_38">#REF!*#REF!</definedName>
    <definedName name="SHARED_FORMULA_29_44_29_44_50">#REF!*#REF!</definedName>
    <definedName name="SHARED_FORMULA_29_44_29_44_54">#REF!*#REF!</definedName>
    <definedName name="SHARED_FORMULA_29_45_29_45_11">#REF!*#REF!</definedName>
    <definedName name="SHARED_FORMULA_29_45_29_45_4">#REF!*#REF!</definedName>
    <definedName name="SHARED_FORMULA_29_45_29_45_62">#REF!*#REF!</definedName>
    <definedName name="SHARED_FORMULA_29_49_29_49_10">#REF!*#REF!</definedName>
    <definedName name="SHARED_FORMULA_29_49_29_49_22">#REF!*#REF!</definedName>
    <definedName name="SHARED_FORMULA_29_5_29_5_10">#REF!*#REF!</definedName>
    <definedName name="SHARED_FORMULA_29_5_29_5_14">#REF!*#REF!</definedName>
    <definedName name="SHARED_FORMULA_29_5_29_5_18">#REF!*#REF!</definedName>
    <definedName name="SHARED_FORMULA_29_5_29_5_26">#REF!*#REF!</definedName>
    <definedName name="SHARED_FORMULA_29_5_29_5_30">#REF!*#REF!</definedName>
    <definedName name="SHARED_FORMULA_29_5_29_5_34">#REF!*#REF!</definedName>
    <definedName name="SHARED_FORMULA_29_5_29_5_4">#REF!*#REF!</definedName>
    <definedName name="SHARED_FORMULA_29_5_29_5_52">#REF!*#REF!</definedName>
    <definedName name="SHARED_FORMULA_29_5_29_5_62">#REF!*#REF!</definedName>
    <definedName name="SHARED_FORMULA_29_50_29_50_57">#REF!*#REF!</definedName>
    <definedName name="SHARED_FORMULA_29_51_29_51_55">#REF!*#REF!</definedName>
    <definedName name="SHARED_FORMULA_29_54_29_54_11">#REF!*#REF!</definedName>
    <definedName name="SHARED_FORMULA_29_54_29_54_62">#REF!*#REF!</definedName>
    <definedName name="SHARED_FORMULA_29_54_29_54_7">#REF!*#REF!</definedName>
    <definedName name="SHARED_FORMULA_29_55_29_55_27">#REF!*#REF!</definedName>
    <definedName name="SHARED_FORMULA_29_55_29_55_61">#REF!*#REF!</definedName>
    <definedName name="SHARED_FORMULA_29_57_29_57_23">#REF!*#REF!</definedName>
    <definedName name="SHARED_FORMULA_29_58_29_58_4">#REF!*#REF!</definedName>
    <definedName name="SHARED_FORMULA_29_58_29_58_51">#REF!*#REF!</definedName>
    <definedName name="SHARED_FORMULA_29_59_29_59_57">#REF!*#REF!</definedName>
    <definedName name="SHARED_FORMULA_29_6_29_6_38">#REF!*#REF!</definedName>
    <definedName name="SHARED_FORMULA_29_6_29_6_42">#REF!*#REF!</definedName>
    <definedName name="SHARED_FORMULA_29_6_29_6_46">#REF!*#REF!</definedName>
    <definedName name="SHARED_FORMULA_29_6_29_6_50">#REF!*#REF!</definedName>
    <definedName name="SHARED_FORMULA_29_60_29_60_30">#REF!*#REF!</definedName>
    <definedName name="SHARED_FORMULA_29_63_29_63_42">#REF!*#REF!</definedName>
    <definedName name="SHARED_FORMULA_29_64_29_64_34">#REF!*#REF!</definedName>
    <definedName name="SHARED_FORMULA_29_65_29_65_4">#REF!*#REF!</definedName>
    <definedName name="SHARED_FORMULA_29_66_29_66_43">#REF!*#REF!</definedName>
    <definedName name="SHARED_FORMULA_29_66_29_66_54">#REF!*#REF!</definedName>
    <definedName name="SHARED_FORMULA_29_67_29_67_3">#REF!*#REF!</definedName>
    <definedName name="SHARED_FORMULA_29_67_29_67_55">#REF!*#REF!</definedName>
    <definedName name="SHARED_FORMULA_29_68_29_68_18">#REF!*#REF!</definedName>
    <definedName name="SHARED_FORMULA_29_68_29_68_26">#REF!*#REF!</definedName>
    <definedName name="SHARED_FORMULA_29_68_29_68_46">#REF!*#REF!</definedName>
    <definedName name="SHARED_FORMULA_29_68_29_68_47">#REF!*#REF!</definedName>
    <definedName name="SHARED_FORMULA_29_68_29_68_57">#REF!*#REF!</definedName>
    <definedName name="SHARED_FORMULA_29_69_29_69_11">#REF!*#REF!</definedName>
    <definedName name="SHARED_FORMULA_29_7_29_7_59">#REF!*#REF!</definedName>
    <definedName name="SHARED_FORMULA_29_70_29_70_51">#REF!*#REF!</definedName>
    <definedName name="SHARED_FORMULA_29_72_29_72_43">#REF!*#REF!</definedName>
    <definedName name="SHARED_FORMULA_29_73_29_73_10">#REF!*#REF!</definedName>
    <definedName name="SHARED_FORMULA_29_73_29_73_27">#REF!*#REF!</definedName>
    <definedName name="SHARED_FORMULA_29_73_29_73_35">#REF!*#REF!</definedName>
    <definedName name="SHARED_FORMULA_29_74_29_74_23">#REF!*#REF!</definedName>
    <definedName name="SHARED_FORMULA_29_75_29_75_7">#REF!*#REF!</definedName>
    <definedName name="SHARED_FORMULA_29_76_29_76_15">#REF!*#REF!</definedName>
    <definedName name="SHARED_FORMULA_29_77_29_77_55">#REF!*#REF!</definedName>
    <definedName name="SHARED_FORMULA_29_78_29_78_31">#REF!*#REF!</definedName>
    <definedName name="SHARED_FORMULA_29_78_29_78_54">#REF!*#REF!</definedName>
    <definedName name="SHARED_FORMULA_29_79_29_79_35">#REF!*#REF!</definedName>
    <definedName name="SHARED_FORMULA_29_79_29_79_39">#REF!*#REF!</definedName>
    <definedName name="SHARED_FORMULA_29_81_29_81_19">#REF!*#REF!</definedName>
    <definedName name="SHARED_FORMULA_29_81_29_81_51">#REF!*#REF!</definedName>
    <definedName name="SHARED_FORMULA_29_82_29_82_26">#REF!*#REF!</definedName>
    <definedName name="SHARED_FORMULA_29_84_29_84_10">#REF!*#REF!</definedName>
    <definedName name="SHARED_FORMULA_29_84_29_84_11">#REF!*#REF!</definedName>
    <definedName name="SHARED_FORMULA_29_86_29_86_4">#REF!*#REF!</definedName>
    <definedName name="SHARED_FORMULA_29_9_29_9_23">#REF!*#REF!</definedName>
    <definedName name="SHARED_FORMULA_29_9_29_9_27">#REF!*#REF!</definedName>
    <definedName name="SHARED_FORMULA_29_9_29_9_31">#REF!*#REF!</definedName>
    <definedName name="SHARED_FORMULA_29_9_29_9_35">#REF!*#REF!</definedName>
    <definedName name="SHARED_FORMULA_29_9_29_9_39">#REF!*#REF!</definedName>
    <definedName name="SHARED_FORMULA_29_9_29_9_43">#REF!*#REF!</definedName>
    <definedName name="SHARED_FORMULA_29_9_29_9_47">#REF!*#REF!</definedName>
    <definedName name="SHARED_FORMULA_29_9_29_9_51">#REF!*#REF!</definedName>
    <definedName name="SHARED_FORMULA_29_9_29_9_54">#REF!*#REF!</definedName>
    <definedName name="SHARED_FORMULA_29_9_29_9_57">#REF!*#REF!</definedName>
    <definedName name="SHARED_FORMULA_29_90_29_90_3">#REF!*#REF!</definedName>
    <definedName name="SHARED_FORMULA_29_90_29_90_47">#REF!*#REF!</definedName>
    <definedName name="SHARED_FORMULA_29_91_29_91_10">#REF!*#REF!</definedName>
    <definedName name="SHARED_FORMULA_29_91_29_91_23">#REF!*#REF!</definedName>
    <definedName name="SHARED_FORMULA_29_92_29_92_27">#REF!*#REF!</definedName>
    <definedName name="SHARED_FORMULA_29_92_29_92_35">#REF!*#REF!</definedName>
    <definedName name="SHARED_FORMULA_29_93_29_93_18">#REF!*#REF!</definedName>
    <definedName name="SHARED_FORMULA_29_93_29_93_46">#REF!*#REF!</definedName>
    <definedName name="SHARED_FORMULA_29_95_29_95_54">#REF!*#REF!</definedName>
    <definedName name="SHARED_FORMULA_29_96_29_96_31">#REF!*#REF!</definedName>
    <definedName name="SHARED_FORMULA_29_97_29_97_55">#REF!*#REF!</definedName>
    <definedName name="SHARED_FORMULA_29_97_29_97_62">#REF!*#REF!</definedName>
    <definedName name="SHARED_FORMULA_29_98_29_98_43">#REF!*#REF!</definedName>
    <definedName name="SHARED_FORMULA_29_99_29_99_11">#REF!*#REF!</definedName>
    <definedName name="SHARED_FORMULA_31_105_31_105_6">(#REF!/#REF!)</definedName>
    <definedName name="SHARED_FORMULA_31_13_31_13_53">(#REF!/#REF!)</definedName>
    <definedName name="SHARED_FORMULA_31_14_31_14_45">(#REF!/#REF!)</definedName>
    <definedName name="SHARED_FORMULA_31_15_31_15_17">(#REF!/#REF!)</definedName>
    <definedName name="SHARED_FORMULA_31_155_31_155_6">(#REF!/#REF!)</definedName>
    <definedName name="SHARED_FORMULA_31_16_31_16_13">(#REF!/#REF!)</definedName>
    <definedName name="SHARED_FORMULA_31_16_31_16_29">(#REF!/#REF!)</definedName>
    <definedName name="SHARED_FORMULA_31_16_31_16_33">(#REF!/#REF!)</definedName>
    <definedName name="SHARED_FORMULA_31_16_31_16_37">(#REF!/#REF!)</definedName>
    <definedName name="SHARED_FORMULA_31_16_31_16_41">(#REF!/#REF!)</definedName>
    <definedName name="SHARED_FORMULA_31_16_31_16_49">(#REF!/#REF!)</definedName>
    <definedName name="SHARED_FORMULA_31_17_31_17_56">(#REF!/#REF!)</definedName>
    <definedName name="SHARED_FORMULA_31_17_31_17_58">(#REF!/#REF!)</definedName>
    <definedName name="SHARED_FORMULA_31_18_31_18_21">(#REF!/#REF!)</definedName>
    <definedName name="SHARED_FORMULA_31_18_31_18_25">(#REF!/#REF!)</definedName>
    <definedName name="SHARED_FORMULA_31_18_31_18_9">(#REF!/#REF!)</definedName>
    <definedName name="SHARED_FORMULA_31_19_31_19_6">(#REF!/#REF!)</definedName>
    <definedName name="SHARED_FORMULA_31_23_31_23_53">(#REF!/#REF!)</definedName>
    <definedName name="SHARED_FORMULA_31_24_31_24_56">(#REF!/#REF!)</definedName>
    <definedName name="SHARED_FORMULA_31_24_31_24_58">(#REF!/#REF!)</definedName>
    <definedName name="SHARED_FORMULA_31_32_31_32_58">(#REF!/#REF!)</definedName>
    <definedName name="SHARED_FORMULA_31_32_31_32_9">(#REF!/#REF!)</definedName>
    <definedName name="SHARED_FORMULA_31_33_31_33_13">(#REF!/#REF!)</definedName>
    <definedName name="SHARED_FORMULA_31_33_31_33_29">(#REF!/#REF!)</definedName>
    <definedName name="SHARED_FORMULA_31_33_31_33_45">(#REF!/#REF!)</definedName>
    <definedName name="SHARED_FORMULA_31_35_31_35_37">(#REF!/#REF!)</definedName>
    <definedName name="SHARED_FORMULA_31_35_31_35_49">(#REF!/#REF!)</definedName>
    <definedName name="SHARED_FORMULA_31_36_31_36_33">(#REF!/#REF!)</definedName>
    <definedName name="SHARED_FORMULA_31_36_31_36_41">(#REF!/#REF!)</definedName>
    <definedName name="SHARED_FORMULA_31_37_31_37_25">(#REF!/#REF!)</definedName>
    <definedName name="SHARED_FORMULA_31_38_31_38_21">(#REF!/#REF!)</definedName>
    <definedName name="SHARED_FORMULA_31_38_31_38_6">(#REF!/#REF!)</definedName>
    <definedName name="SHARED_FORMULA_31_41_31_41_53">(#REF!/#REF!)</definedName>
    <definedName name="SHARED_FORMULA_31_42_31_42_17">(#REF!/#REF!)</definedName>
    <definedName name="SHARED_FORMULA_31_42_31_42_56">(#REF!/#REF!)</definedName>
    <definedName name="SHARED_FORMULA_31_50_31_50_6">(#REF!/#REF!)</definedName>
    <definedName name="SHARED_FORMULA_31_52_31_52_9">(#REF!/#REF!)</definedName>
    <definedName name="SHARED_FORMULA_31_56_31_56_58">(#REF!/#REF!)</definedName>
    <definedName name="SHARED_FORMULA_31_63_31_63_13">(#REF!/#REF!)</definedName>
    <definedName name="SHARED_FORMULA_31_65_31_65_6">(#REF!/#REF!)</definedName>
    <definedName name="SHARED_FORMULA_31_66_31_66_53">(#REF!/#REF!)</definedName>
    <definedName name="SHARED_FORMULA_31_67_31_67_29">(#REF!/#REF!)</definedName>
    <definedName name="SHARED_FORMULA_31_68_31_68_25">(#REF!/#REF!)</definedName>
    <definedName name="SHARED_FORMULA_31_69_31_69_9">(#REF!/#REF!)</definedName>
    <definedName name="SHARED_FORMULA_31_75_31_75_21">(#REF!/#REF!)</definedName>
    <definedName name="SHARED_FORMULA_31_77_31_77_56">(#REF!/#REF!)</definedName>
    <definedName name="SHARED_FORMULA_31_8_31_8_56">(#REF!/#REF!)</definedName>
    <definedName name="SHARED_FORMULA_31_8_31_8_58">(#REF!/#REF!)</definedName>
    <definedName name="SHARED_FORMULA_31_8_31_8_6">(#REF!/#REF!)</definedName>
    <definedName name="SHARED_FORMULA_31_8_31_8_9">(#REF!/#REF!)</definedName>
    <definedName name="SHARED_FORMULA_31_89_31_89_33">(#REF!/#REF!)</definedName>
    <definedName name="SHARED_FORMULA_31_92_31_92_56">(#REF!/#REF!)</definedName>
    <definedName name="SHARED_FORMULA_33_10_33_10_3">#REF!*(1+#REF!)</definedName>
    <definedName name="SHARED_FORMULA_33_10_33_10_54">#REF!*(1+#REF!)</definedName>
    <definedName name="SHARED_FORMULA_33_10_33_10_57">#REF!*(1+#REF!)</definedName>
    <definedName name="SHARED_FORMULA_33_111_33_111_3">#REF!*(1+#REF!)</definedName>
    <definedName name="SHARED_FORMULA_33_118_33_118_31">#REF!*(1+#REF!)</definedName>
    <definedName name="SHARED_FORMULA_33_125_33_125_43">#REF!*(1+#REF!)</definedName>
    <definedName name="SHARED_FORMULA_33_158_33_158_3">#REF!*(1+#REF!)</definedName>
    <definedName name="SHARED_FORMULA_33_16_33_16_61">#REF!*(1+#REF!)</definedName>
    <definedName name="SHARED_FORMULA_33_18_33_18_11">#REF!*(1+#REF!)</definedName>
    <definedName name="SHARED_FORMULA_33_19_33_19_51">#REF!*(1+#REF!)</definedName>
    <definedName name="SHARED_FORMULA_33_20_33_20_19">#REF!*(1+#REF!)</definedName>
    <definedName name="SHARED_FORMULA_33_20_33_20_23">#REF!*(1+#REF!)</definedName>
    <definedName name="SHARED_FORMULA_33_20_33_20_43">#REF!*(1+#REF!)</definedName>
    <definedName name="SHARED_FORMULA_33_20_33_20_57">#REF!*(1+#REF!)</definedName>
    <definedName name="SHARED_FORMULA_33_21_33_21_15">#REF!*(1+#REF!)</definedName>
    <definedName name="SHARED_FORMULA_33_21_33_21_27">#REF!*(1+#REF!)</definedName>
    <definedName name="SHARED_FORMULA_33_21_33_21_31">#REF!*(1+#REF!)</definedName>
    <definedName name="SHARED_FORMULA_33_21_33_21_54">#REF!*(1+#REF!)</definedName>
    <definedName name="SHARED_FORMULA_33_22_33_22_3">#REF!*(1+#REF!)</definedName>
    <definedName name="SHARED_FORMULA_33_22_33_22_35">#REF!*(1+#REF!)</definedName>
    <definedName name="SHARED_FORMULA_33_22_33_22_39">#REF!*(1+#REF!)</definedName>
    <definedName name="SHARED_FORMULA_33_22_33_22_47">#REF!*(1+#REF!)</definedName>
    <definedName name="SHARED_FORMULA_33_22_33_22_7">#REF!*(1+#REF!)</definedName>
    <definedName name="SHARED_FORMULA_33_24_33_24_51">#REF!*(1+#REF!)</definedName>
    <definedName name="SHARED_FORMULA_33_25_33_25_54">#REF!*(1+#REF!)</definedName>
    <definedName name="SHARED_FORMULA_33_33_33_33_7">#REF!*(1+#REF!)</definedName>
    <definedName name="SHARED_FORMULA_33_34_33_34_57">#REF!*(1+#REF!)</definedName>
    <definedName name="SHARED_FORMULA_33_35_33_35_11">#REF!*(1+#REF!)</definedName>
    <definedName name="SHARED_FORMULA_33_35_33_35_27">#REF!*(1+#REF!)</definedName>
    <definedName name="SHARED_FORMULA_33_35_33_35_43">#REF!*(1+#REF!)</definedName>
    <definedName name="SHARED_FORMULA_33_35_33_35_61">#REF!*(1+#REF!)</definedName>
    <definedName name="SHARED_FORMULA_33_37_33_37_35">#REF!*(1+#REF!)</definedName>
    <definedName name="SHARED_FORMULA_33_37_33_37_47">#REF!*(1+#REF!)</definedName>
    <definedName name="SHARED_FORMULA_33_38_33_38_39">#REF!*(1+#REF!)</definedName>
    <definedName name="SHARED_FORMULA_33_39_33_39_23">#REF!*(1+#REF!)</definedName>
    <definedName name="SHARED_FORMULA_33_39_33_39_3">#REF!*(1+#REF!)</definedName>
    <definedName name="SHARED_FORMULA_33_39_33_39_31">#REF!*(1+#REF!)</definedName>
    <definedName name="SHARED_FORMULA_33_39_33_39_57">#REF!*(1+#REF!)</definedName>
    <definedName name="SHARED_FORMULA_33_40_33_40_19">#REF!*(1+#REF!)</definedName>
    <definedName name="SHARED_FORMULA_33_42_33_42_57">#REF!*(1+#REF!)</definedName>
    <definedName name="SHARED_FORMULA_33_43_33_43_51">#REF!*(1+#REF!)</definedName>
    <definedName name="SHARED_FORMULA_33_44_33_44_15">#REF!*(1+#REF!)</definedName>
    <definedName name="SHARED_FORMULA_33_44_33_44_54">#REF!*(1+#REF!)</definedName>
    <definedName name="SHARED_FORMULA_33_45_33_45_11">#REF!*(1+#REF!)</definedName>
    <definedName name="SHARED_FORMULA_33_51_33_51_3">#REF!*(1+#REF!)</definedName>
    <definedName name="SHARED_FORMULA_33_54_33_54_7">#REF!*(1+#REF!)</definedName>
    <definedName name="SHARED_FORMULA_33_58_33_58_57">#REF!*(1+#REF!)</definedName>
    <definedName name="SHARED_FORMULA_33_67_33_67_3">#REF!*(1+#REF!)</definedName>
    <definedName name="SHARED_FORMULA_33_68_33_68_47">#REF!*(1+#REF!)</definedName>
    <definedName name="SHARED_FORMULA_33_69_33_69_11">#REF!*(1+#REF!)</definedName>
    <definedName name="SHARED_FORMULA_33_69_33_69_51">#REF!*(1+#REF!)</definedName>
    <definedName name="SHARED_FORMULA_33_73_33_73_27">#REF!*(1+#REF!)</definedName>
    <definedName name="SHARED_FORMULA_33_73_33_73_35">#REF!*(1+#REF!)</definedName>
    <definedName name="SHARED_FORMULA_33_74_33_74_23">#REF!*(1+#REF!)</definedName>
    <definedName name="SHARED_FORMULA_33_74_33_74_43">#REF!*(1.3)</definedName>
    <definedName name="SHARED_FORMULA_33_75_33_75_7">#REF!*(1+#REF!)</definedName>
    <definedName name="SHARED_FORMULA_33_78_33_78_15">#REF!*(1.3)</definedName>
    <definedName name="SHARED_FORMULA_33_78_33_78_54">#REF!*(1+#REF!)</definedName>
    <definedName name="SHARED_FORMULA_33_79_33_79_35">#REF!*(1+#REF!)</definedName>
    <definedName name="SHARED_FORMULA_33_79_33_79_39">#REF!*(1+#REF!)</definedName>
    <definedName name="SHARED_FORMULA_33_80_33_80_31">#REF!*(1.3)</definedName>
    <definedName name="SHARED_FORMULA_33_81_33_81_19">#REF!*(1+#REF!)</definedName>
    <definedName name="SHARED_FORMULA_33_83_33_83_7">#REF!*(1+#REF!)</definedName>
    <definedName name="SHARED_FORMULA_33_84_33_84_11">#REF!*(1+#REF!)</definedName>
    <definedName name="SHARED_FORMULA_33_88_33_88_54">#REF!*(1.3)</definedName>
    <definedName name="SHARED_FORMULA_33_9_33_9_23">#REF!*(1+#REF!)</definedName>
    <definedName name="SHARED_FORMULA_33_9_33_9_27">#REF!*(1+#REF!)</definedName>
    <definedName name="SHARED_FORMULA_33_9_33_9_31">#REF!*(1+#REF!)</definedName>
    <definedName name="SHARED_FORMULA_33_9_33_9_35">#REF!*(1+#REF!)</definedName>
    <definedName name="SHARED_FORMULA_33_9_33_9_39">#REF!*(1+#REF!)</definedName>
    <definedName name="SHARED_FORMULA_33_9_33_9_43">#REF!*(1+#REF!)</definedName>
    <definedName name="SHARED_FORMULA_33_9_33_9_47">#REF!*(1+#REF!)</definedName>
    <definedName name="SHARED_FORMULA_33_9_33_9_51">#REF!*(1+#REF!)</definedName>
    <definedName name="SHARED_FORMULA_33_90_33_90_47">#REF!*(1+#REF!)</definedName>
    <definedName name="SHARED_FORMULA_33_92_33_92_23">#REF!*(1+#REF!)</definedName>
    <definedName name="SHARED_FORMULA_33_93_33_93_27">#REF!*(1+#REF!)</definedName>
    <definedName name="SHARED_FORMULA_33_94_33_94_54">#REF!*(1+#REF!)</definedName>
    <definedName name="SHARED_FORMULA_33_96_33_96_31">#REF!*(1+#REF!)</definedName>
    <definedName name="SHARED_FORMULA_33_98_33_98_43">#REF!*(1+#REF!)</definedName>
    <definedName name="SHARED_FORMULA_37_105_37_105_3">(#REF!/#REF!)</definedName>
    <definedName name="SHARED_FORMULA_37_118_37_118_31">(#REF!/#REF!)</definedName>
    <definedName name="SHARED_FORMULA_37_125_37_125_43">(#REF!/#REF!)</definedName>
    <definedName name="SHARED_FORMULA_37_13_37_13_51">(#REF!/#REF!)</definedName>
    <definedName name="SHARED_FORMULA_37_14_37_14_43">(#REF!/#REF!)</definedName>
    <definedName name="SHARED_FORMULA_37_14_37_14_61">(#REF!/#REF!)</definedName>
    <definedName name="SHARED_FORMULA_37_15_37_15_15">(#REF!/#REF!)</definedName>
    <definedName name="SHARED_FORMULA_37_158_37_158_3">(#REF!/#REF!)</definedName>
    <definedName name="SHARED_FORMULA_37_16_37_16_35">(#REF!/#REF!)</definedName>
    <definedName name="SHARED_FORMULA_37_16_37_16_39">(#REF!/#REF!)</definedName>
    <definedName name="SHARED_FORMULA_37_16_37_16_47">(#REF!/#REF!)</definedName>
    <definedName name="SHARED_FORMULA_37_18_37_18_19">(#REF!/#REF!)</definedName>
    <definedName name="SHARED_FORMULA_37_18_37_18_23">(#REF!/#REF!)</definedName>
    <definedName name="SHARED_FORMULA_37_19_37_19_51">(#REF!/#REF!)</definedName>
    <definedName name="SHARED_FORMULA_37_20_37_20_57">(#REF!/#REF!)</definedName>
    <definedName name="SHARED_FORMULA_37_21_37_21_27">(#REF!/#REF!)</definedName>
    <definedName name="SHARED_FORMULA_37_21_37_21_31">(#REF!/#REF!)</definedName>
    <definedName name="SHARED_FORMULA_37_21_37_21_54">(#REF!/#REF!)</definedName>
    <definedName name="SHARED_FORMULA_37_22_37_22_3">(#REF!/#REF!)</definedName>
    <definedName name="SHARED_FORMULA_37_22_37_22_7">(#REF!/#REF!)</definedName>
    <definedName name="SHARED_FORMULA_37_24_37_24_51">(#REF!/#REF!)</definedName>
    <definedName name="SHARED_FORMULA_37_24_37_24_54">(#REF!/#REF!)</definedName>
    <definedName name="SHARED_FORMULA_37_28_37_28_43">(#REF!/#REF!)</definedName>
    <definedName name="SHARED_FORMULA_37_28_37_28_57">(#REF!/#REF!)</definedName>
    <definedName name="SHARED_FORMULA_37_29_37_29_27">(#REF!/#REF!)</definedName>
    <definedName name="SHARED_FORMULA_37_29_37_29_61">(#REF!/#REF!)</definedName>
    <definedName name="SHARED_FORMULA_37_30_37_30_35">(#REF!/#REF!)</definedName>
    <definedName name="SHARED_FORMULA_37_30_37_30_47">(#REF!/#REF!)</definedName>
    <definedName name="SHARED_FORMULA_37_31_37_31_39">(#REF!/#REF!)</definedName>
    <definedName name="SHARED_FORMULA_37_32_37_32_31">(#REF!/#REF!)</definedName>
    <definedName name="SHARED_FORMULA_37_32_37_32_7">(#REF!/#REF!)</definedName>
    <definedName name="SHARED_FORMULA_37_34_37_34_57">(#REF!/#REF!)</definedName>
    <definedName name="SHARED_FORMULA_37_35_37_35_11">(#REF!/#REF!)</definedName>
    <definedName name="SHARED_FORMULA_37_35_37_35_27">(#REF!/#REF!)</definedName>
    <definedName name="SHARED_FORMULA_37_35_37_35_43">(#REF!/#REF!)</definedName>
    <definedName name="SHARED_FORMULA_37_35_37_35_61">(#REF!/#REF!)</definedName>
    <definedName name="SHARED_FORMULA_37_37_37_37_35">(#REF!/#REF!)</definedName>
    <definedName name="SHARED_FORMULA_37_37_37_37_47">(#REF!/#REF!)</definedName>
    <definedName name="SHARED_FORMULA_37_37_37_37_51">(#REF!/#REF!)</definedName>
    <definedName name="SHARED_FORMULA_37_37_37_37_54">(#REF!/#REF!)</definedName>
    <definedName name="SHARED_FORMULA_37_38_37_38_39">(#REF!/#REF!)</definedName>
    <definedName name="SHARED_FORMULA_37_39_37_39_23">(#REF!/#REF!)</definedName>
    <definedName name="SHARED_FORMULA_37_39_37_39_3">(#REF!/#REF!)</definedName>
    <definedName name="SHARED_FORMULA_37_39_37_39_31">(#REF!/#REF!)</definedName>
    <definedName name="SHARED_FORMULA_37_39_37_39_57">(#REF!/#REF!)</definedName>
    <definedName name="SHARED_FORMULA_37_40_37_40_19">(#REF!/#REF!)</definedName>
    <definedName name="SHARED_FORMULA_37_42_37_42_57">(#REF!/#REF!)</definedName>
    <definedName name="SHARED_FORMULA_37_43_37_43_51">(#REF!/#REF!)</definedName>
    <definedName name="SHARED_FORMULA_37_44_37_44_15">(#REF!/#REF!)</definedName>
    <definedName name="SHARED_FORMULA_37_44_37_44_54">(#REF!/#REF!)</definedName>
    <definedName name="SHARED_FORMULA_37_45_37_45_11">(#REF!/#REF!)</definedName>
    <definedName name="SHARED_FORMULA_37_52_37_52_3">(#REF!/#REF!)</definedName>
    <definedName name="SHARED_FORMULA_37_54_37_54_7">(#REF!/#REF!)</definedName>
    <definedName name="SHARED_FORMULA_37_58_37_58_57">(#REF!/#REF!)</definedName>
    <definedName name="SHARED_FORMULA_37_62_37_62_47">(#REF!/#REF!)</definedName>
    <definedName name="SHARED_FORMULA_37_63_37_63_11">(#REF!/#REF!)</definedName>
    <definedName name="SHARED_FORMULA_37_67_37_67_27">(#REF!/#REF!)</definedName>
    <definedName name="SHARED_FORMULA_37_67_37_67_3">(#REF!/#REF!)</definedName>
    <definedName name="SHARED_FORMULA_37_68_37_68_23">(#REF!/#REF!)</definedName>
    <definedName name="SHARED_FORMULA_37_69_37_69_35">(#REF!/#REF!)</definedName>
    <definedName name="SHARED_FORMULA_37_69_37_69_51">(#REF!/#REF!)</definedName>
    <definedName name="SHARED_FORMULA_37_73_37_73_39">(#REF!/#REF!)</definedName>
    <definedName name="SHARED_FORMULA_37_73_37_73_43">(#REF!/#REF!)</definedName>
    <definedName name="SHARED_FORMULA_37_75_37_75_19">(#REF!/#REF!)</definedName>
    <definedName name="SHARED_FORMULA_37_75_37_75_7">(#REF!/#REF!)</definedName>
    <definedName name="SHARED_FORMULA_37_77_37_77_15">(#REF!/#REF!)</definedName>
    <definedName name="SHARED_FORMULA_37_77_37_77_54">(#REF!/#REF!)</definedName>
    <definedName name="SHARED_FORMULA_37_79_37_79_31">(#REF!/#REF!)</definedName>
    <definedName name="SHARED_FORMULA_37_79_37_79_35">(#REF!/#REF!)</definedName>
    <definedName name="SHARED_FORMULA_37_8_37_8_15">(#REF!/#REF!)</definedName>
    <definedName name="SHARED_FORMULA_37_8_37_8_23">(#REF!/#REF!)</definedName>
    <definedName name="SHARED_FORMULA_37_8_37_8_27">(#REF!/#REF!)</definedName>
    <definedName name="SHARED_FORMULA_37_8_37_8_31">(#REF!/#REF!)</definedName>
    <definedName name="SHARED_FORMULA_37_8_37_8_35">(#REF!/#REF!)</definedName>
    <definedName name="SHARED_FORMULA_37_8_37_8_39">(#REF!/#REF!)</definedName>
    <definedName name="SHARED_FORMULA_37_8_37_8_43">(#REF!/#REF!)</definedName>
    <definedName name="SHARED_FORMULA_37_8_37_8_47">(#REF!/#REF!)</definedName>
    <definedName name="SHARED_FORMULA_37_8_37_8_51">(#REF!/#REF!)</definedName>
    <definedName name="SHARED_FORMULA_37_8_37_8_54">(#REF!/#REF!)</definedName>
    <definedName name="SHARED_FORMULA_37_8_37_8_57">(#REF!/#REF!)</definedName>
    <definedName name="SHARED_FORMULA_37_82_37_82_11">(#REF!/#REF!)</definedName>
    <definedName name="SHARED_FORMULA_37_90_37_90_31">(#REF!/#REF!)</definedName>
    <definedName name="SHARED_FORMULA_37_90_37_90_47">(#REF!/#REF!)</definedName>
    <definedName name="SHARED_FORMULA_37_92_37_92_23">(#REF!/#REF!)</definedName>
    <definedName name="SHARED_FORMULA_37_92_37_92_43">(#REF!/#REF!)</definedName>
    <definedName name="SHARED_FORMULA_37_93_37_93_27">(#REF!/#REF!)</definedName>
    <definedName name="SHARED_FORMULA_37_94_37_94_54">(#REF!/#REF!)</definedName>
    <definedName name="SHARED_FORMULA_5_100_5_100_60">ROUND(#REF!*#REF!,4)</definedName>
    <definedName name="SHARED_FORMULA_5_103_5_103_60">ROUND(#REF!*#REF!,4)</definedName>
    <definedName name="SHARED_FORMULA_5_11_5_11_24">ROUND(#REF!*#REF!,4)</definedName>
    <definedName name="SHARED_FORMULA_5_11_5_11_28">ROUND(#REF!*#REF!,4)</definedName>
    <definedName name="SHARED_FORMULA_5_11_5_11_32">ROUND(#REF!*#REF!,4)</definedName>
    <definedName name="SHARED_FORMULA_5_11_5_11_36">ROUND(#REF!*#REF!,4)</definedName>
    <definedName name="SHARED_FORMULA_5_11_5_11_40">ROUND(#REF!*#REF!,4)</definedName>
    <definedName name="SHARED_FORMULA_5_11_5_11_44">ROUND(#REF!*#REF!,4)</definedName>
    <definedName name="SHARED_FORMULA_5_11_5_11_48">ROUND(#REF!*#REF!,4)</definedName>
    <definedName name="SHARED_FORMULA_5_11_5_11_5">ROUND(#REF!*#REF!,4)</definedName>
    <definedName name="SHARED_FORMULA_5_11_5_11_63">ROUND(#REF!*#REF!,4)</definedName>
    <definedName name="SHARED_FORMULA_5_14_5_14_60">ROUND(#REF!*#REF!,4)</definedName>
    <definedName name="SHARED_FORMULA_5_17_5_17_24">ROUND(#REF!*#REF!,4)</definedName>
    <definedName name="SHARED_FORMULA_5_17_5_17_28">ROUND(#REF!*#REF!,4)</definedName>
    <definedName name="SHARED_FORMULA_5_17_5_17_32">ROUND(#REF!*#REF!,4)</definedName>
    <definedName name="SHARED_FORMULA_5_17_5_17_36">ROUND(#REF!*#REF!,4)</definedName>
    <definedName name="SHARED_FORMULA_5_17_5_17_40">ROUND(#REF!*#REF!,4)</definedName>
    <definedName name="SHARED_FORMULA_5_17_5_17_44">ROUND(#REF!*#REF!,4)</definedName>
    <definedName name="SHARED_FORMULA_5_17_5_17_48">ROUND(#REF!*#REF!,4)</definedName>
    <definedName name="SHARED_FORMULA_5_17_5_17_63">ROUND(#REF!*#REF!,4)</definedName>
    <definedName name="SHARED_FORMULA_5_20_5_20_24">ROUND(#REF!*#REF!,4)</definedName>
    <definedName name="SHARED_FORMULA_5_20_5_20_28">ROUND(#REF!*#REF!,4)</definedName>
    <definedName name="SHARED_FORMULA_5_20_5_20_32">ROUND(#REF!*#REF!,4)</definedName>
    <definedName name="SHARED_FORMULA_5_20_5_20_36">ROUND(#REF!*#REF!,4)</definedName>
    <definedName name="SHARED_FORMULA_5_20_5_20_40">ROUND(#REF!*#REF!,4)</definedName>
    <definedName name="SHARED_FORMULA_5_20_5_20_44">ROUND(#REF!*#REF!,4)</definedName>
    <definedName name="SHARED_FORMULA_5_20_5_20_48">ROUND(#REF!*#REF!,4)</definedName>
    <definedName name="SHARED_FORMULA_5_20_5_20_5">ROUND(#REF!*#REF!,4)</definedName>
    <definedName name="SHARED_FORMULA_5_20_5_20_63">ROUND(#REF!*#REF!,4)</definedName>
    <definedName name="SHARED_FORMULA_5_23_5_23_24">ROUND(#REF!*#REF!,4)</definedName>
    <definedName name="SHARED_FORMULA_5_23_5_23_28">ROUND(#REF!*#REF!,4)</definedName>
    <definedName name="SHARED_FORMULA_5_23_5_23_32">ROUND(#REF!*#REF!,4)</definedName>
    <definedName name="SHARED_FORMULA_5_23_5_23_36">ROUND(#REF!*#REF!,4)</definedName>
    <definedName name="SHARED_FORMULA_5_23_5_23_40">ROUND(#REF!*#REF!,4)</definedName>
    <definedName name="SHARED_FORMULA_5_23_5_23_44">ROUND(#REF!*#REF!,4)</definedName>
    <definedName name="SHARED_FORMULA_5_23_5_23_48">ROUND(#REF!*#REF!,4)</definedName>
    <definedName name="SHARED_FORMULA_5_23_5_23_5">ROUND(#REF!*#REF!,4)</definedName>
    <definedName name="SHARED_FORMULA_5_23_5_23_60">ROUND(#REF!*#REF!,4)</definedName>
    <definedName name="SHARED_FORMULA_5_23_5_23_63">ROUND(#REF!*#REF!,4)</definedName>
    <definedName name="SHARED_FORMULA_5_26_5_26_24">ROUND(#REF!*#REF!,4)</definedName>
    <definedName name="SHARED_FORMULA_5_26_5_26_28">ROUND(#REF!*#REF!,4)</definedName>
    <definedName name="SHARED_FORMULA_5_26_5_26_36">ROUND(#REF!*#REF!,4)</definedName>
    <definedName name="SHARED_FORMULA_5_26_5_26_40">ROUND(#REF!*#REF!,4)</definedName>
    <definedName name="SHARED_FORMULA_5_26_5_26_48">ROUND(#REF!*#REF!,4)</definedName>
    <definedName name="SHARED_FORMULA_5_26_5_26_5">ROUND(#REF!*#REF!,4)</definedName>
    <definedName name="SHARED_FORMULA_5_26_5_26_60">ROUND(#REF!*#REF!,4)</definedName>
    <definedName name="SHARED_FORMULA_5_26_5_26_63">ROUND(#REF!*#REF!,4)</definedName>
    <definedName name="SHARED_FORMULA_5_29_5_29_20">ROUND(#REF!*#REF!,4)</definedName>
    <definedName name="SHARED_FORMULA_5_29_5_29_32">ROUND(#REF!*#REF!,4)</definedName>
    <definedName name="SHARED_FORMULA_5_29_5_29_36">ROUND(#REF!*#REF!,4)</definedName>
    <definedName name="SHARED_FORMULA_5_29_5_29_40">ROUND(#REF!*#REF!,4)</definedName>
    <definedName name="SHARED_FORMULA_5_29_5_29_44">ROUND(#REF!*#REF!,4)</definedName>
    <definedName name="SHARED_FORMULA_5_29_5_29_48">ROUND(#REF!*#REF!,4)</definedName>
    <definedName name="SHARED_FORMULA_5_29_5_29_5">ROUND(#REF!*#REF!,4)</definedName>
    <definedName name="SHARED_FORMULA_5_29_5_29_60">ROUND(#REF!*#REF!,4)</definedName>
    <definedName name="SHARED_FORMULA_5_29_5_29_63">ROUND(#REF!*#REF!,4)</definedName>
    <definedName name="SHARED_FORMULA_5_29_5_29_8">ROUND(#REF!*#REF!,4)</definedName>
    <definedName name="SHARED_FORMULA_5_31_5_31_12">IF(#REF!&lt;&gt;0,"Û","")</definedName>
    <definedName name="SHARED_FORMULA_5_31_5_31_20">IF(#REF!&lt;&gt;0,"Û","")</definedName>
    <definedName name="SHARED_FORMULA_5_31_5_31_24">IF(#REF!&lt;&gt;0,"Û","")</definedName>
    <definedName name="SHARED_FORMULA_5_31_5_31_28">IF(#REF!&lt;&gt;0,"Û","")</definedName>
    <definedName name="SHARED_FORMULA_5_32_5_32_16">ROUND(#REF!*#REF!,4)</definedName>
    <definedName name="SHARED_FORMULA_5_32_5_32_24">ROUND(#REF!*#REF!,4)</definedName>
    <definedName name="SHARED_FORMULA_5_32_5_32_28">ROUND(#REF!*#REF!,4)</definedName>
    <definedName name="SHARED_FORMULA_5_32_5_32_36">ROUND(#REF!*#REF!,4)</definedName>
    <definedName name="SHARED_FORMULA_5_32_5_32_40">ROUND(#REF!*#REF!,4)</definedName>
    <definedName name="SHARED_FORMULA_5_32_5_32_48">ROUND(#REF!*#REF!,4)</definedName>
    <definedName name="SHARED_FORMULA_5_32_5_32_60">ROUND(#REF!*#REF!,4)</definedName>
    <definedName name="SHARED_FORMULA_5_32_5_32_63">ROUND(#REF!*#REF!,4)</definedName>
    <definedName name="SHARED_FORMULA_5_34_5_34_32">IF(#REF!&lt;&gt;0,"Û","")</definedName>
    <definedName name="SHARED_FORMULA_5_34_5_34_5">IF(#REF!&lt;&gt;0,"Û","")</definedName>
    <definedName name="SHARED_FORMULA_5_34_5_34_60">IF(#REF!&lt;&gt;0,"Û","")</definedName>
    <definedName name="SHARED_FORMULA_5_35_5_35_24">ROUND(#REF!*#REF!,4)</definedName>
    <definedName name="SHARED_FORMULA_5_35_5_35_28">ROUND(#REF!*#REF!,4)</definedName>
    <definedName name="SHARED_FORMULA_5_35_5_35_32">ROUND(#REF!*#REF!,4)</definedName>
    <definedName name="SHARED_FORMULA_5_35_5_35_36">ROUND(#REF!*#REF!,4)</definedName>
    <definedName name="SHARED_FORMULA_5_35_5_35_40">ROUND(#REF!*#REF!,4)</definedName>
    <definedName name="SHARED_FORMULA_5_35_5_35_44">ROUND(#REF!*#REF!,4)</definedName>
    <definedName name="SHARED_FORMULA_5_35_5_35_48">ROUND(#REF!*#REF!,4)</definedName>
    <definedName name="SHARED_FORMULA_5_35_5_35_5">ROUND(#REF!*#REF!,4)</definedName>
    <definedName name="SHARED_FORMULA_5_35_5_35_60">ROUND(#REF!*#REF!,4)</definedName>
    <definedName name="SHARED_FORMULA_5_35_5_35_63">ROUND(#REF!/#REF!*100,4)</definedName>
    <definedName name="SHARED_FORMULA_5_38_5_38_12">ROUND(#REF!*#REF!,4)</definedName>
    <definedName name="SHARED_FORMULA_5_38_5_38_24">ROUND(#REF!*#REF!,4)</definedName>
    <definedName name="SHARED_FORMULA_5_38_5_38_28">ROUND(#REF!*#REF!,4)</definedName>
    <definedName name="SHARED_FORMULA_5_38_5_38_32">ROUND(#REF!*#REF!,4)</definedName>
    <definedName name="SHARED_FORMULA_5_38_5_38_36">ROUND(#REF!*#REF!,4)</definedName>
    <definedName name="SHARED_FORMULA_5_38_5_38_44">ROUND(#REF!*#REF!,4)</definedName>
    <definedName name="SHARED_FORMULA_5_38_5_38_48">ROUND(#REF!*#REF!,4)</definedName>
    <definedName name="SHARED_FORMULA_5_38_5_38_5">ROUND(#REF!*#REF!,4)</definedName>
    <definedName name="SHARED_FORMULA_5_38_5_38_60">ROUND(#REF!*#REF!,4)</definedName>
    <definedName name="SHARED_FORMULA_5_41_5_41_32">ROUND(#REF!*#REF!,4)</definedName>
    <definedName name="SHARED_FORMULA_5_41_5_41_44">ROUND(#REF!*#REF!,4)</definedName>
    <definedName name="SHARED_FORMULA_5_41_5_41_5">ROUND(#REF!*#REF!,4)</definedName>
    <definedName name="SHARED_FORMULA_5_41_5_41_60">ROUND(#REF!*#REF!,4)</definedName>
    <definedName name="SHARED_FORMULA_5_48_5_48_60">ROUND(#REF!*#REF!,4)</definedName>
    <definedName name="SHARED_FORMULA_5_54_5_54_60">ROUND(#REF!*#REF!,4)</definedName>
    <definedName name="SHARED_FORMULA_5_57_5_57_60">ROUND(#REF!*#REF!,4)</definedName>
    <definedName name="SHARED_FORMULA_5_60_5_60_60">ROUND(#REF!*#REF!,4)</definedName>
    <definedName name="SHARED_FORMULA_5_65_5_65_60">IF(#REF!&lt;&gt;0,"Û","")</definedName>
    <definedName name="SHARED_FORMULA_5_66_5_66_60">ROUND(#REF!*#REF!,4)</definedName>
    <definedName name="SHARED_FORMULA_5_69_5_69_60">ROUND(#REF!*#REF!,4)</definedName>
    <definedName name="SHARED_FORMULA_5_72_5_72_60">ROUND(#REF!*#REF!,4)</definedName>
    <definedName name="SHARED_FORMULA_5_79_5_79_60">ROUND(#REF!*#REF!,4)</definedName>
    <definedName name="SHARED_FORMULA_5_85_5_85_60">ROUND(#REF!*#REF!,4)</definedName>
    <definedName name="SHARED_FORMULA_5_88_5_88_60">ROUND(#REF!*#REF!,4)</definedName>
    <definedName name="SHARED_FORMULA_5_91_5_91_60">ROUND(#REF!*#REF!,4)</definedName>
    <definedName name="SHARED_FORMULA_5_94_5_94_60">ROUND(#REF!*#REF!,4)</definedName>
    <definedName name="SHARED_FORMULA_5_96_5_96_60">IF(#REF!&lt;&gt;0,"Û","")</definedName>
    <definedName name="SHARED_FORMULA_5_97_5_97_60">ROUND(#REF!*#REF!,4)</definedName>
    <definedName name="SHARED_FORMULA_6_29_6_29_12">ROUND(#REF!*#REF!,4)</definedName>
    <definedName name="SHARED_FORMULA_6_29_6_29_24">ROUND(#REF!*#REF!,4)</definedName>
    <definedName name="SHARED_FORMULA_6_29_6_29_28">ROUND(#REF!*#REF!,4)</definedName>
    <definedName name="SHARED_FORMULA_6_32_6_32_32">ROUND(#REF!*#REF!,4)</definedName>
    <definedName name="SHARED_FORMULA_6_32_6_32_44">ROUND(#REF!*#REF!,4)</definedName>
    <definedName name="SHARED_FORMULA_6_32_6_32_5">ROUND(#REF!*#REF!,4)</definedName>
    <definedName name="SHARED_FORMULA_6_63_6_63_60">ROUND(#REF!*#REF!,4)</definedName>
    <definedName name="SHARED_FORMULA_9_10_9_10_12">IF(#REF!&lt;&gt;0,"Û","")</definedName>
    <definedName name="SHARED_FORMULA_9_10_9_10_5">IF(#REF!&lt;&gt;0,"Û","")</definedName>
    <definedName name="SHARED_FORMULA_9_10_9_10_8">IF(#REF!&lt;&gt;0,"Û","")</definedName>
    <definedName name="SHARED_FORMULA_9_13_9_13_60">IF(#REF!&lt;&gt;0,"Û","")</definedName>
    <definedName name="SHARED_FORMULA_9_28_9_28_8">IF(#REF!&lt;&gt;0,"Û","")</definedName>
    <definedName name="SHARED_FORMULA_9_47_9_47_60">IF(#REF!&lt;&gt;0,"Û","")</definedName>
    <definedName name="SHARED_FORMULA_9_78_9_78_60">IF(#REF!&lt;&gt;0,"Û","")</definedName>
    <definedName name="_xlnm.Print_Titles" localSheetId="0">'PLANILHA ORÇAMENTÁRIA'!$5:$7</definedName>
    <definedName name="VTE" localSheetId="2">#REF!</definedName>
    <definedName name="VTE" localSheetId="1">#REF!</definedName>
    <definedName name="VTE" localSheetId="0">#REF!</definedName>
    <definedName name="VTE">"#ref!"</definedName>
    <definedName name="VTE_1" localSheetId="2">'[1]REDE COLETORA'!#REF!</definedName>
    <definedName name="VTE_1" localSheetId="1">'[1]REDE COLETORA'!#REF!</definedName>
    <definedName name="VTE_1" localSheetId="0">'[1]REDE COLETORA'!#REF!</definedName>
    <definedName name="VTE_1">NA()</definedName>
    <definedName name="VTE_2" localSheetId="2">'[1]REDE COLETORA'!#REF!</definedName>
    <definedName name="VTE_2" localSheetId="1">'[1]REDE COLETORA'!#REF!</definedName>
    <definedName name="VTE_2" localSheetId="0">'[1]REDE COLETORA'!#REF!</definedName>
    <definedName name="VTE_2">NA()</definedName>
  </definedNames>
  <calcPr calcId="124519"/>
  <fileRecoveryPr repairLoad="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O4" i="13"/>
  <c r="Q9" i="25" l="1"/>
  <c r="Q12"/>
  <c r="AI16" i="13"/>
  <c r="W16"/>
  <c r="AJ16" s="1"/>
  <c r="AN16" s="1"/>
  <c r="AI15"/>
  <c r="W15"/>
  <c r="AJ15" s="1"/>
  <c r="AN15" s="1"/>
  <c r="AI14"/>
  <c r="W14"/>
  <c r="AJ14" s="1"/>
  <c r="AJ135"/>
  <c r="AJ137"/>
  <c r="AI135"/>
  <c r="AI137"/>
  <c r="AJ131"/>
  <c r="AN131" s="1"/>
  <c r="AI131"/>
  <c r="AN14" l="1"/>
  <c r="AN135"/>
  <c r="AN134" s="1"/>
  <c r="AJ134"/>
  <c r="AN137"/>
  <c r="AN136" s="1"/>
  <c r="AJ136"/>
  <c r="Q18" i="25"/>
  <c r="Q15" l="1"/>
  <c r="Q6"/>
  <c r="AJ9" i="13" l="1"/>
  <c r="AJ10"/>
  <c r="AJ123" l="1"/>
  <c r="AJ124"/>
  <c r="AJ125"/>
  <c r="AJ126"/>
  <c r="AJ127"/>
  <c r="AJ117"/>
  <c r="AJ118"/>
  <c r="AJ119"/>
  <c r="W122"/>
  <c r="AJ122" s="1"/>
  <c r="W121"/>
  <c r="AJ121" s="1"/>
  <c r="AJ120" l="1"/>
  <c r="W109"/>
  <c r="AJ109" s="1"/>
  <c r="W108"/>
  <c r="W107"/>
  <c r="W106"/>
  <c r="AJ116"/>
  <c r="AJ115"/>
  <c r="AJ100"/>
  <c r="AJ101"/>
  <c r="AJ102"/>
  <c r="AJ99"/>
  <c r="W92"/>
  <c r="W90"/>
  <c r="W89"/>
  <c r="W91" s="1"/>
  <c r="W88"/>
  <c r="W87"/>
  <c r="W86"/>
  <c r="W85"/>
  <c r="W84"/>
  <c r="AJ84" s="1"/>
  <c r="W81"/>
  <c r="W80"/>
  <c r="W79"/>
  <c r="W78"/>
  <c r="W77"/>
  <c r="W76"/>
  <c r="W73"/>
  <c r="W75" s="1"/>
  <c r="W74"/>
  <c r="W72"/>
  <c r="W71"/>
  <c r="W70"/>
  <c r="W69"/>
  <c r="W68"/>
  <c r="AJ68" s="1"/>
  <c r="W35"/>
  <c r="W28"/>
  <c r="W21"/>
  <c r="W24" s="1"/>
  <c r="AJ98" l="1"/>
  <c r="W25"/>
  <c r="AJ25" s="1"/>
  <c r="AJ24"/>
  <c r="W59" l="1"/>
  <c r="W43"/>
  <c r="AJ23" l="1"/>
  <c r="AJ22"/>
  <c r="AJ21"/>
  <c r="AJ31" l="1"/>
  <c r="AJ34"/>
  <c r="AJ113"/>
  <c r="AJ112"/>
  <c r="AJ111" l="1"/>
  <c r="AJ46" l="1"/>
  <c r="AJ47"/>
  <c r="AJ48"/>
  <c r="AJ49"/>
  <c r="AJ97"/>
  <c r="AJ94"/>
  <c r="AJ95"/>
  <c r="AJ96"/>
  <c r="AJ78"/>
  <c r="AJ79"/>
  <c r="AJ80"/>
  <c r="AJ81"/>
  <c r="AJ91"/>
  <c r="AJ92"/>
  <c r="AJ90"/>
  <c r="AJ89"/>
  <c r="AJ88"/>
  <c r="AJ85"/>
  <c r="AJ76"/>
  <c r="AJ74"/>
  <c r="AJ73"/>
  <c r="AJ72"/>
  <c r="AJ65"/>
  <c r="AJ64"/>
  <c r="AJ63"/>
  <c r="AJ62"/>
  <c r="AJ42"/>
  <c r="AJ59"/>
  <c r="AJ43"/>
  <c r="AJ69"/>
  <c r="AJ60"/>
  <c r="AJ58"/>
  <c r="AJ56"/>
  <c r="AJ52"/>
  <c r="AJ41" l="1"/>
  <c r="AJ75"/>
  <c r="AJ57"/>
  <c r="AJ40"/>
  <c r="AJ37"/>
  <c r="AJ36"/>
  <c r="AJ44"/>
  <c r="AJ11"/>
  <c r="AJ38" l="1"/>
  <c r="AJ54"/>
  <c r="AJ86"/>
  <c r="AJ70"/>
  <c r="AJ39"/>
  <c r="AJ71"/>
  <c r="AJ87"/>
  <c r="AJ55"/>
  <c r="AJ35"/>
  <c r="AJ67"/>
  <c r="AJ51"/>
  <c r="AJ83"/>
  <c r="AJ53"/>
  <c r="AJ45"/>
  <c r="AJ33" l="1"/>
  <c r="AJ93"/>
  <c r="AJ82" s="1"/>
  <c r="AJ77"/>
  <c r="AJ66" s="1"/>
  <c r="AJ61"/>
  <c r="AJ50" s="1"/>
  <c r="AJ32" l="1"/>
  <c r="AJ28" l="1"/>
  <c r="AJ20" l="1"/>
  <c r="AI133" l="1"/>
  <c r="AN133" s="1"/>
  <c r="AN132" s="1"/>
  <c r="AJ133"/>
  <c r="AJ132" s="1"/>
  <c r="AJ18" l="1"/>
  <c r="AJ19"/>
  <c r="AJ17" l="1"/>
  <c r="AJ114"/>
  <c r="AJ110"/>
  <c r="AJ108"/>
  <c r="AJ107"/>
  <c r="AJ106"/>
  <c r="AJ105" l="1"/>
  <c r="AJ13"/>
  <c r="AJ12"/>
  <c r="AJ8" s="1"/>
  <c r="AJ29"/>
  <c r="AJ30"/>
  <c r="AJ104"/>
  <c r="AJ27" l="1"/>
  <c r="AA118"/>
  <c r="AA106" l="1"/>
  <c r="AA30" l="1"/>
  <c r="AA104" l="1"/>
  <c r="AA108" l="1"/>
  <c r="AA107"/>
  <c r="AJ103" l="1"/>
  <c r="AJ26" s="1"/>
  <c r="AE130" s="1"/>
  <c r="P22" i="16" l="1"/>
  <c r="V21"/>
  <c r="P21"/>
  <c r="V20"/>
  <c r="V19" s="1"/>
  <c r="P20"/>
  <c r="K19"/>
  <c r="AI12" l="1"/>
  <c r="AI9" i="13" l="1"/>
  <c r="AN9"/>
  <c r="AI10"/>
  <c r="AN122"/>
  <c r="AN124"/>
  <c r="AN126"/>
  <c r="AI122"/>
  <c r="AI124"/>
  <c r="AI126"/>
  <c r="AN121"/>
  <c r="AI121"/>
  <c r="AN118"/>
  <c r="AN123"/>
  <c r="AN125"/>
  <c r="AN127"/>
  <c r="AI123"/>
  <c r="AI125"/>
  <c r="AI127"/>
  <c r="AN117"/>
  <c r="AN119"/>
  <c r="AN109"/>
  <c r="AI109"/>
  <c r="AI68"/>
  <c r="AN102"/>
  <c r="AI100"/>
  <c r="AI84"/>
  <c r="AI67"/>
  <c r="AI101"/>
  <c r="AI99"/>
  <c r="AN100"/>
  <c r="AI102"/>
  <c r="AN101"/>
  <c r="AN84"/>
  <c r="AN68"/>
  <c r="AN115"/>
  <c r="AN54"/>
  <c r="AN99"/>
  <c r="AN116"/>
  <c r="AI54"/>
  <c r="AN67"/>
  <c r="AI119"/>
  <c r="AI25"/>
  <c r="AI24"/>
  <c r="AN24"/>
  <c r="AN25"/>
  <c r="AI116"/>
  <c r="AI115"/>
  <c r="AI117"/>
  <c r="AI23"/>
  <c r="AI21"/>
  <c r="AN23"/>
  <c r="AI22"/>
  <c r="AN21"/>
  <c r="AN22"/>
  <c r="AN31"/>
  <c r="AI31"/>
  <c r="AI34"/>
  <c r="AN34"/>
  <c r="AI113"/>
  <c r="AN113"/>
  <c r="AN112"/>
  <c r="AN114"/>
  <c r="AI112"/>
  <c r="AI111"/>
  <c r="AN111"/>
  <c r="AI110"/>
  <c r="AI107"/>
  <c r="AI118"/>
  <c r="AI104"/>
  <c r="AI114"/>
  <c r="AI106"/>
  <c r="AI108"/>
  <c r="AI86"/>
  <c r="AI90"/>
  <c r="AI94"/>
  <c r="AI70"/>
  <c r="AI74"/>
  <c r="AI78"/>
  <c r="AI53"/>
  <c r="AI58"/>
  <c r="AI62"/>
  <c r="AI40"/>
  <c r="AI44"/>
  <c r="AI48"/>
  <c r="AI29"/>
  <c r="AN94"/>
  <c r="AI87"/>
  <c r="AI91"/>
  <c r="AI95"/>
  <c r="AN78"/>
  <c r="AI71"/>
  <c r="AI75"/>
  <c r="AI79"/>
  <c r="AI51"/>
  <c r="AI55"/>
  <c r="AI59"/>
  <c r="AI63"/>
  <c r="AI41"/>
  <c r="AI45"/>
  <c r="AI49"/>
  <c r="AI30"/>
  <c r="AI11"/>
  <c r="AI18"/>
  <c r="AN46"/>
  <c r="AI83"/>
  <c r="AI88"/>
  <c r="AI92"/>
  <c r="AI96"/>
  <c r="AI72"/>
  <c r="AI76"/>
  <c r="AI80"/>
  <c r="AI52"/>
  <c r="AI56"/>
  <c r="AI60"/>
  <c r="AI64"/>
  <c r="AI36"/>
  <c r="AI42"/>
  <c r="AI46"/>
  <c r="AI12"/>
  <c r="AI19"/>
  <c r="AI85"/>
  <c r="AI89"/>
  <c r="AI93"/>
  <c r="AI97"/>
  <c r="AI69"/>
  <c r="AI73"/>
  <c r="AI77"/>
  <c r="AI81"/>
  <c r="AI57"/>
  <c r="AI61"/>
  <c r="AI65"/>
  <c r="AI37"/>
  <c r="AI43"/>
  <c r="AI47"/>
  <c r="AI28"/>
  <c r="AI13"/>
  <c r="AI20"/>
  <c r="AN79"/>
  <c r="AN96"/>
  <c r="AN47"/>
  <c r="AN97"/>
  <c r="AN48"/>
  <c r="AN49"/>
  <c r="AN80"/>
  <c r="AN81"/>
  <c r="AN95"/>
  <c r="AI35"/>
  <c r="AI39"/>
  <c r="AI38"/>
  <c r="AN86"/>
  <c r="AN91"/>
  <c r="AN85"/>
  <c r="AN90"/>
  <c r="AN83"/>
  <c r="AN93"/>
  <c r="AN88"/>
  <c r="AN87"/>
  <c r="AN89"/>
  <c r="AN92"/>
  <c r="AN65"/>
  <c r="AN64"/>
  <c r="AN63"/>
  <c r="AN62"/>
  <c r="AN55"/>
  <c r="AN75"/>
  <c r="AN60"/>
  <c r="AN53"/>
  <c r="AN61"/>
  <c r="AN71"/>
  <c r="AN56"/>
  <c r="AN57"/>
  <c r="AN58"/>
  <c r="AN59"/>
  <c r="AN69"/>
  <c r="AN70"/>
  <c r="AN74"/>
  <c r="AN52"/>
  <c r="AN72"/>
  <c r="AN73"/>
  <c r="AN51"/>
  <c r="AN76"/>
  <c r="AN77"/>
  <c r="AN41"/>
  <c r="AN42"/>
  <c r="AN43"/>
  <c r="AN38"/>
  <c r="AN39"/>
  <c r="AN37"/>
  <c r="AN36"/>
  <c r="AN11"/>
  <c r="AN44"/>
  <c r="AN40"/>
  <c r="AN35"/>
  <c r="AN45"/>
  <c r="AN28"/>
  <c r="AN20"/>
  <c r="AN19"/>
  <c r="AN18"/>
  <c r="AN10"/>
  <c r="AN12"/>
  <c r="AN30"/>
  <c r="AN110"/>
  <c r="AN13"/>
  <c r="AN108"/>
  <c r="AN106"/>
  <c r="AN107"/>
  <c r="AN104"/>
  <c r="AN103" s="1"/>
  <c r="AN29"/>
  <c r="AN50" l="1"/>
  <c r="AN66"/>
  <c r="AN27"/>
  <c r="AN17"/>
  <c r="C9" i="25" s="1"/>
  <c r="AN82" i="13"/>
  <c r="AN33"/>
  <c r="AN120"/>
  <c r="C15" i="25" s="1"/>
  <c r="AN8" i="13"/>
  <c r="AN105"/>
  <c r="AN98"/>
  <c r="G11" i="25" l="1"/>
  <c r="E11"/>
  <c r="F11"/>
  <c r="P17"/>
  <c r="M17"/>
  <c r="N17"/>
  <c r="O17"/>
  <c r="AN32" i="13"/>
  <c r="AN26" s="1"/>
  <c r="Q11" i="25" l="1"/>
  <c r="C12"/>
  <c r="Q17"/>
  <c r="L14" l="1"/>
  <c r="P14"/>
  <c r="M14"/>
  <c r="K14"/>
  <c r="F14"/>
  <c r="H14"/>
  <c r="E14"/>
  <c r="O14"/>
  <c r="N14"/>
  <c r="J14"/>
  <c r="G14"/>
  <c r="I14"/>
  <c r="Q14" l="1"/>
  <c r="AJ130" i="13"/>
  <c r="AJ129" s="1"/>
  <c r="AJ128" s="1"/>
  <c r="AI130" l="1"/>
  <c r="AN130"/>
  <c r="AN129" s="1"/>
  <c r="AN128" s="1"/>
  <c r="AN7" s="1"/>
  <c r="C18" i="25" l="1"/>
  <c r="C6" l="1"/>
  <c r="C25" s="1"/>
  <c r="G20"/>
  <c r="E20"/>
  <c r="H20"/>
  <c r="H24" s="1"/>
  <c r="F20"/>
  <c r="N20"/>
  <c r="N24" s="1"/>
  <c r="K20"/>
  <c r="K24" s="1"/>
  <c r="P20"/>
  <c r="P24" s="1"/>
  <c r="J20"/>
  <c r="J24" s="1"/>
  <c r="M20"/>
  <c r="M24" s="1"/>
  <c r="I20"/>
  <c r="I24" s="1"/>
  <c r="L20"/>
  <c r="L24" s="1"/>
  <c r="O20"/>
  <c r="O24" s="1"/>
  <c r="I22" l="1"/>
  <c r="K22"/>
  <c r="J22"/>
  <c r="L22"/>
  <c r="P22"/>
  <c r="H22"/>
  <c r="O22"/>
  <c r="D9"/>
  <c r="D6"/>
  <c r="D15"/>
  <c r="D12"/>
  <c r="M22"/>
  <c r="N22"/>
  <c r="D18"/>
  <c r="Q20"/>
  <c r="G8"/>
  <c r="G24" s="1"/>
  <c r="G22" s="1"/>
  <c r="F8"/>
  <c r="F24" s="1"/>
  <c r="F22" s="1"/>
  <c r="E8"/>
  <c r="D25" l="1"/>
  <c r="Q8"/>
  <c r="Q25" s="1"/>
  <c r="E24"/>
  <c r="Q24" l="1"/>
  <c r="E22"/>
  <c r="E25"/>
  <c r="F25" s="1"/>
  <c r="G25" s="1"/>
  <c r="H25" s="1"/>
  <c r="I25" s="1"/>
  <c r="J25" s="1"/>
  <c r="K25" s="1"/>
  <c r="L25" s="1"/>
  <c r="M25" s="1"/>
  <c r="N25" s="1"/>
  <c r="O25" s="1"/>
  <c r="P25" s="1"/>
  <c r="Q22" l="1"/>
</calcChain>
</file>

<file path=xl/sharedStrings.xml><?xml version="1.0" encoding="utf-8"?>
<sst xmlns="http://schemas.openxmlformats.org/spreadsheetml/2006/main" count="666" uniqueCount="358">
  <si>
    <t>ITEM</t>
  </si>
  <si>
    <t>UNID.</t>
  </si>
  <si>
    <t>1.1</t>
  </si>
  <si>
    <t>OBRAS DE ESTABILIZAÇÃO DE TALUDES EM SOLO</t>
  </si>
  <si>
    <t>2.1</t>
  </si>
  <si>
    <t>2.2</t>
  </si>
  <si>
    <t>2.3</t>
  </si>
  <si>
    <t>OBRAS DE PROTEÇÃO SUPERFICIAL: VEGETAL / IMPERMEABILIZAÇÃO</t>
  </si>
  <si>
    <t>2.4</t>
  </si>
  <si>
    <t>3.1</t>
  </si>
  <si>
    <t>3.2</t>
  </si>
  <si>
    <t>3.3</t>
  </si>
  <si>
    <t>3.4</t>
  </si>
  <si>
    <t>3.5</t>
  </si>
  <si>
    <t>4.1</t>
  </si>
  <si>
    <t>4.2</t>
  </si>
  <si>
    <t>ELABORAÇÃO DE PROJETOS, PLANEJAMENTO E EXECUÇÃO DA OBRA</t>
  </si>
  <si>
    <t>ACOMPANHAMENTO E CONTROLE DA OBRA</t>
  </si>
  <si>
    <t>DISCRIMINAÇÃO</t>
  </si>
  <si>
    <t>QUANT.</t>
  </si>
  <si>
    <t>OBRAS DE DRENAGEM: SUPERFICIAL / PROFUNDA</t>
  </si>
  <si>
    <t>M</t>
  </si>
  <si>
    <t>UN</t>
  </si>
  <si>
    <t>TOTAL</t>
  </si>
  <si>
    <t>DESCRIÇÃO DE SERVIÇOS / OBRAS / AÇÕES</t>
  </si>
  <si>
    <t>BDI:</t>
  </si>
  <si>
    <t>CÓDIGO</t>
  </si>
  <si>
    <t>Quantid.</t>
  </si>
  <si>
    <t>M2</t>
  </si>
  <si>
    <t>M3</t>
  </si>
  <si>
    <t>VB</t>
  </si>
  <si>
    <t>KG</t>
  </si>
  <si>
    <t>6.1</t>
  </si>
  <si>
    <t>6.2</t>
  </si>
  <si>
    <t>6.3</t>
  </si>
  <si>
    <t>6.4</t>
  </si>
  <si>
    <t>Proponente</t>
  </si>
  <si>
    <t>Orgão Financiador</t>
  </si>
  <si>
    <t xml:space="preserve">Empreendimento </t>
  </si>
  <si>
    <t>Município</t>
  </si>
  <si>
    <t>Composição do BDI sugerida</t>
  </si>
  <si>
    <t>Intervalos admissíveis sem justificativa</t>
  </si>
  <si>
    <t>Composição de BDI Adotada</t>
  </si>
  <si>
    <t>BDI Proposto:</t>
  </si>
  <si>
    <t>%</t>
  </si>
  <si>
    <t xml:space="preserve">De </t>
  </si>
  <si>
    <t>até</t>
  </si>
  <si>
    <t xml:space="preserve">  Garantia:</t>
  </si>
  <si>
    <t xml:space="preserve">Risco (R) </t>
  </si>
  <si>
    <t xml:space="preserve">  Risco:</t>
  </si>
  <si>
    <t>Despesas financeiras (Df)</t>
  </si>
  <si>
    <t xml:space="preserve">  Despesas financeiras:</t>
  </si>
  <si>
    <t>Administração Central (Ac)</t>
  </si>
  <si>
    <t xml:space="preserve">  Administração central:</t>
  </si>
  <si>
    <t>Lucro (L)</t>
  </si>
  <si>
    <t xml:space="preserve">  Lucro:</t>
  </si>
  <si>
    <t>Impostos (I)</t>
  </si>
  <si>
    <t xml:space="preserve">  Tributos:</t>
  </si>
  <si>
    <t>i) Composição do BDI, intervalos admissíveis e fórmula de cálculo nos termos do Acórdão 2622/2013 do TCU.</t>
  </si>
  <si>
    <t>PIS</t>
  </si>
  <si>
    <t>COFINS</t>
  </si>
  <si>
    <t>ISS</t>
  </si>
  <si>
    <t>1.3</t>
  </si>
  <si>
    <t>1.4</t>
  </si>
  <si>
    <t>VALOR DA ETAPA</t>
  </si>
  <si>
    <t>MESES</t>
  </si>
  <si>
    <t>MÊS 01</t>
  </si>
  <si>
    <t>MÊS 02</t>
  </si>
  <si>
    <t>MÊS 03</t>
  </si>
  <si>
    <t>TOTAIS SIMPLES    (%)</t>
  </si>
  <si>
    <t>TOTAIS SIMPLES    (R$)</t>
  </si>
  <si>
    <t>TOTAIS ACUMULADOS    (R$)</t>
  </si>
  <si>
    <t xml:space="preserve">SERVIÇOS PRELIMINARES </t>
  </si>
  <si>
    <t xml:space="preserve"> Observações:  </t>
  </si>
  <si>
    <t>ii) Tributos adotados =   PIS + CONFINS+ ISS +CPRB</t>
  </si>
  <si>
    <t>8,65%*</t>
  </si>
  <si>
    <t>ED-16660</t>
  </si>
  <si>
    <t>H</t>
  </si>
  <si>
    <t>U</t>
  </si>
  <si>
    <t>CNPJ: 65.337.107/0001-75</t>
  </si>
  <si>
    <t>CONTRATANTE</t>
  </si>
  <si>
    <t>CONTRATADA</t>
  </si>
  <si>
    <t xml:space="preserve">SINAPI </t>
  </si>
  <si>
    <t>Kw/h</t>
  </si>
  <si>
    <t>LIGAÇÃO PROVISÓRIA DE LUZ E FORÇA-PADRÃO PROVISÓRIO 30KVA</t>
  </si>
  <si>
    <t>LIGAÇÃO DE ÁGUA PROVISÓRIA PARA CANTEIRO, INCLUSIVE HIDRÔMETRO E CAVALETE PARA MEDIÇÃO DE ÁGUA - ENTRADA PRINCIPAL, EM AÇO GALVANIZADO DN 20MM (1/2") - PADRÃO CONCESSIONÁRIA</t>
  </si>
  <si>
    <t>BARRACÃO DE OBRA PARA INSTALAÇÃO SANITÁRIA TIPO-I, ÁREA INTERNA 14,52M2, EM CHAPA DE COMPENSADO RESINADO (OBRA DE PEQUENO PORTE, EFETIVO ATÉ 30 HOMENS), PADRÃO DEER-MG</t>
  </si>
  <si>
    <t>ATERRO COMPACTADO COM PLACA VIBRATÓRIA</t>
  </si>
  <si>
    <t>LIMPEZA MECANIZADA DE CAMADA VEGETAL, VEGETAÇÃO E PEQUENAS ÁRVORES (DIÂMETRO DE TRONCO MENOR QUE 0,20M), COM TRATOR DE ESTEIRAS</t>
  </si>
  <si>
    <t xml:space="preserve">LOCAÇÃO DE REDE DE DRENAGEM PLUVIAL </t>
  </si>
  <si>
    <t>LOCAÇÃO DE PONTO PARA REFERÊNCIA TOPOGRÁFICA</t>
  </si>
  <si>
    <t>CANALETA PARA DRENAGEM, PRÉ-MOLDADA, TIPO MEIA CANA, DIÂMETRO 30CM, EXCLUSIVE TAMPA, INCLUSIVE ASSENTAMENTO EM ARGAMASSA, TRAÇO 1:3 (CIMENTO E AREIA), ESCAVAÇÃO, TRANSPORTE E RETIRADA DO MATERIAL ESCAVADO (EM CAÇAMBA)</t>
  </si>
  <si>
    <t xml:space="preserve">CORTINA ATIRANTADA </t>
  </si>
  <si>
    <t>ESCAVAÇÃO VERTICAL A CÉU ABERTO, EM OBRAS DE INFRAESTRUTURA, INCLUINDO CARGA, DESCARGA E TRANSPORTE, EM SOLO DE 1ª CATEGORIA COM ESCAVADEIRA HIDRÁULICA (CAÇAMBA: 0,8 M³ / 111 HP), FROTA DE 3 CAMINHÕES BASCULANTES DE 14 M³, DMT ATÉ 1 KM E VELOCIDADE MÉDIA14KM/H</t>
  </si>
  <si>
    <t>A1</t>
  </si>
  <si>
    <t>1.2</t>
  </si>
  <si>
    <t>1.5</t>
  </si>
  <si>
    <t>1.6</t>
  </si>
  <si>
    <t>2.5</t>
  </si>
  <si>
    <t>Seguro e Garantia (S+G)</t>
  </si>
  <si>
    <t>CPRB - Lei 13.161/2015</t>
  </si>
  <si>
    <t xml:space="preserve">FONTE </t>
  </si>
  <si>
    <t>CCU-01</t>
  </si>
  <si>
    <t>CCU-02</t>
  </si>
  <si>
    <t>CCU-03</t>
  </si>
  <si>
    <t>CCU-04</t>
  </si>
  <si>
    <t>PERFURAÇÃO PARA TIRANTES EM MATERIAL DE 1° CATEGORIA COM DIÂMETRO DE ATÉ 120 MM</t>
  </si>
  <si>
    <t>SICRO</t>
  </si>
  <si>
    <t xml:space="preserve">SICRO </t>
  </si>
  <si>
    <t>5605942</t>
  </si>
  <si>
    <t>ARMAÇÃO DE CORTINA DE CONTENÇÃO EM CONCRETO ARMADO, COM AÇO CA-50 DE 10 MM. MONTAGEM</t>
  </si>
  <si>
    <t>ARMAÇÃO DE CORTINA DE CONTENÇÃO EM CONCRETO ARMADO, COM AÇO CA-50 DE 16 MM. MONTAGEM</t>
  </si>
  <si>
    <t>ARMAÇÃO DE CORTINA DE CONTENÇÃO EM CONCRETO ARMADO, COM AÇO CA-25 DE 6.3 MM (PUNÇÃO)</t>
  </si>
  <si>
    <t xml:space="preserve">TIRANTE PERMANENTE PROTENDIDO DE AÇO D=32 MM, TENSÃO DE ESCOAMENTO = 950 MPA E TENSÃO DE RUPTURA = 1050 MPA - EXCETO PERFURAÇÃO </t>
  </si>
  <si>
    <t xml:space="preserve">PROTENSÃO DE TIRANTE PERMANENTE PROTENDIDO DE AÇO D=32 MM, TENSÃO DE ESCOAMENTO = 950 MPA E TENSÃO DE RUPTURA = 1050 MPA, INCLUSIVE ANCORAGEM E GROUTEAMENTO DA CABEÇA </t>
  </si>
  <si>
    <t>PINTURA ELETROSTÁTICA COM TINTA EM PÓ À BASE DE RESINA EPÓXI - E=200  µm ( TIRANTES)</t>
  </si>
  <si>
    <t>CCU-06</t>
  </si>
  <si>
    <t xml:space="preserve">SETOP </t>
  </si>
  <si>
    <t>ED-50150</t>
  </si>
  <si>
    <t>ED-50151</t>
  </si>
  <si>
    <t>ED-50130</t>
  </si>
  <si>
    <t>ED-51096</t>
  </si>
  <si>
    <t>M3XKM</t>
  </si>
  <si>
    <t>CONCRETAGEM DE CORTINA DE CONTENÇÃO, FCK= 25 MPA, ATRAVÉS DE BOMBA. LANÇAMENTO, ADENSAMENTO E ACABAMENTO</t>
  </si>
  <si>
    <t>FABRICAÇÃO, MONTAGEM E DESMONTAGEM DE FÔRMA PARA CORTINA DE CONTENÇÃO, EM CHAPA DE MADEIRA COMPENSADA PLASTIFICADA, E=18 MM, 10 UTILIZAÇÕES</t>
  </si>
  <si>
    <t>RO-40956</t>
  </si>
  <si>
    <t>DRENO VERTICAL DE AREIA (EXECUÇÃO INCLUINDO ESCAVAÇÃO,FORNECIMENTO DE TODOS OS MATERIAIS, EXCETO TRANSPORTE DOS AGREGADOS)</t>
  </si>
  <si>
    <t>DERMG</t>
  </si>
  <si>
    <t>DRENO SUB-HORIZONTAL - DSH 01 - MATERIAL DE 1ª CATEGORIA</t>
  </si>
  <si>
    <t>2003614</t>
  </si>
  <si>
    <t>DRENO TIPO BARBACÃ - DRB 02 - D = 50 MM EM ESTRUTURA DE CONTENÇÃO DE ENCOSTA - EXCLUSO O TUBO DE DRENAGEM</t>
  </si>
  <si>
    <t>TUBO DE PVC D = 50 MM COLOCADO EM DISPOSITIVO DE DRENAGEM</t>
  </si>
  <si>
    <t>2003935</t>
  </si>
  <si>
    <t>PLANTIO DE GRAMA EM PLACAS (TALUDES)</t>
  </si>
  <si>
    <t>FONTES DE PESQUISA DE CUSTOS UNITÁRIOS:</t>
  </si>
  <si>
    <t>ED-51094</t>
  </si>
  <si>
    <t>ED-48552</t>
  </si>
  <si>
    <t>TUBO DE CONCRETO PARA REDES COLETORAS DE ÁGUAS PLUVIAIS, DIÂMETRO DE 400 MMM, JUNTA RÍGIDA, INSTALADO EM LOCAL COM BAIXO NÍVEL DE INTERFERÊNCIAS - FORNECIMENTO E ASSENTAMENTO</t>
  </si>
  <si>
    <t>CANALETA PARA DRENAGEM, PRÉ-MOLDADA, TIPO MEIA CANA, DIÂMETRO 60CM, EXCLUSIVE TAMPA, INCLUSIVE ASSENTAMENTO EM ARGAMASSA, TRAÇO 1:3 (CIMENTO E AREIA), ESCAVAÇÃO, TRANSPORTE E RETIRADA DO MATERIAL ESCAVADO (EM CAÇAMBA)</t>
  </si>
  <si>
    <t>ED-48555</t>
  </si>
  <si>
    <t xml:space="preserve">ED-48588 </t>
  </si>
  <si>
    <t>DESCIDA D´ÁGUA TIPO DEGRAU DN 500, EXCLUSIVE BOTA FORA</t>
  </si>
  <si>
    <t>ED-49812</t>
  </si>
  <si>
    <t>CAIXA DE DRENAGEM DE INSPEÇÃO/PASSAGEM EM ALVENARIA (90X90X60CM), REVESTIMENTO EM ARGAMASSA COM ADITIVO IMPERMEABILIZANTE, COM TAMPA EM GRELHA, INCLUSIVE ESCAVAÇÃO, REATERRO E TRANSPORTE E RETIRADA DO MATERIAL ESCAVADO (EM CAÇAMBA)</t>
  </si>
  <si>
    <t>ED-49927</t>
  </si>
  <si>
    <t>CAIXA DE DRENAGEM DE INSPEÇÃO/PASSAGEM EM ALVENARIA (90X90X100CM), REVESTIMENTO EM ARGAMASSA COM ADITIVO IMPERMEABILIZANTE, COM TAMPA EM GRELHA, INCLUSIVE ESCAVAÇÃO, REATERRO E TRANSPORTE E RETIRADA DO MATERIAL ESCAVADO (EM CAÇAMBA)</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</si>
  <si>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 (3,0X2,0 M)</t>
  </si>
  <si>
    <t xml:space="preserve">MOBILIZAÇÃO E DESMOBILIZAÇÃO DE EQUIPAMENTO PARA BROCA A TRADO DMT ATÉ 50 KM </t>
  </si>
  <si>
    <t>ESTACA BROCA DE CONCRETO ARMADO, DIÂMETRO DE 25CM, ESCAVAÇÃO MECANIZADA</t>
  </si>
  <si>
    <t>LASTRO DE CONCRETO MAGRO, INCLUSIVE TRANSPORTE, LANÇAMENTO E ADENSAMENTO (BERÇO)</t>
  </si>
  <si>
    <t>APILOAMENTO DO FUNDO DE VALAS COM PLACA (TUBO DE CONCRETO)</t>
  </si>
  <si>
    <t>REATERRO MANUAL APILOADO COM SOQUETE (TUBO DE CONCRETO)</t>
  </si>
  <si>
    <t>RO-42193</t>
  </si>
  <si>
    <t>RO-41841</t>
  </si>
  <si>
    <t>ENERGIA ELETRICA ATE 2000 KWH INDUSTRIAL, SEM DEMANDA</t>
  </si>
  <si>
    <t>GEOTÊXTIL NÃO TECIDO 100% POLIÉSTER, RESISTÊNCIA A TRAÇÃO DE 14 KN/M (RT 14), INSTALADO EM DRENO - FORNECIMENTO E INSTALAÇÃO (JUNTAS DE DILATAÇÃO)</t>
  </si>
  <si>
    <t xml:space="preserve">CONTENÇÃO EM ÁREAS DE RISCO </t>
  </si>
  <si>
    <t xml:space="preserve">RUA JOSÉ OROZIMBO DE OLIVEIRA, BAIRRO SANTA LUZIA - JUIZ DE FORA/MG </t>
  </si>
  <si>
    <t>CONTENÇÃO EM ÁREAS DE RISCO NA RUA JOSÉ OROZIMBO DE OLIVEIRA</t>
  </si>
  <si>
    <t>JUIZ DE FORA/MG</t>
  </si>
  <si>
    <t>PREFEITURA MUNICIPAL DE JUIZ DE FORA</t>
  </si>
  <si>
    <t>CORTE DE ÁRVORE NATIVA COM MOTO-SERRA 0,15M =&lt; Ø &lt; 0,30M - ATÉ 1.000 UNIDADES</t>
  </si>
  <si>
    <t>ED-50697</t>
  </si>
  <si>
    <t>97636</t>
  </si>
  <si>
    <t>ED-48445</t>
  </si>
  <si>
    <t>ED-48489</t>
  </si>
  <si>
    <t>ED-48472</t>
  </si>
  <si>
    <t>DEMOLIÇÃO PARCIAL DE PAVIMENTO ASFÁLTICO, DE FORMA MECANIZADA, SEM REAPROVEITAMENTO. AF_12/2017</t>
  </si>
  <si>
    <t>ED-48443</t>
  </si>
  <si>
    <t>ED-48486</t>
  </si>
  <si>
    <t>DEMOLIÇÃO DE PASSEIO OU LAJE DE CONCRETO COM EQUIPAMENTO PNEUMÁTICO, INCLUSIVE AFASTAMENTO</t>
  </si>
  <si>
    <t>REMOÇÃO DE MEIO-FIO PRÉ-MOLDADO DE CONCRETO INCLUSIVE CARGA</t>
  </si>
  <si>
    <t>DEMOLIÇÃO DE CONCRETO ARMADO - COM EQUIPAMENTO ELÉTRICO, INCLUSIVE AFASTAMENTO (MUROS E BOCA DE LOBO)</t>
  </si>
  <si>
    <t xml:space="preserve"> CARGA, MANOBRA E DESCARGA DE ENTULHO EM CAMINHÃO BASCULANTE 6 M³ - CARGA COM ESCAVADEIRA HIDRÁULICA (CAÇAMBA DE 0,80 M³ / 111 HP) E DESCARGA LIVRE (UNIDADE: M3). AF_07/2020</t>
  </si>
  <si>
    <t>TRANSPORTE COM CAMINHÃO BASCULANTE DE 6 M³, EM VIA URBANA PAVIMENTADA, M3XKM DMT ATÉ 30 KM (UNIDADE: M3XKM). AF_07/2020 (DMT = 5 KM)</t>
  </si>
  <si>
    <t xml:space="preserve">PASSEIO EM BALANÇO </t>
  </si>
  <si>
    <t>CORTE E DOBRA DE AÇO CA-60, DIÂMETRO DE 5,0 MM, UTILIZADO EM LAJE. AF_12/2015</t>
  </si>
  <si>
    <t>CORTE E DOBRA DE AÇO CA-50, DIÂMETRO DE 10,0 MM, UTILIZADO EM LAJE. AF_12/2015</t>
  </si>
  <si>
    <t>FORMA E DESFORMA DE COMPENSADO RESINADO, ESP. 10MM, REAPROVEITAMENTO (3X), EXCLUSIVE ESCORAMENTO</t>
  </si>
  <si>
    <t>ED-49638</t>
  </si>
  <si>
    <t xml:space="preserve">ED-49644 </t>
  </si>
  <si>
    <t>PAVIMENTAÇÃO E OBRAS COMPLEMENTARES</t>
  </si>
  <si>
    <t>ED-7623</t>
  </si>
  <si>
    <t>101767</t>
  </si>
  <si>
    <t>94995</t>
  </si>
  <si>
    <t>94273</t>
  </si>
  <si>
    <t>ED-50939</t>
  </si>
  <si>
    <t>EXECUÇÃO E APLICAÇÃO DE CONCRETO BETUMINOSO USINADO A QUENTE (CBUQ), MASSA COMERCIAL, INCLUINDO FORNECIMENTO E TRANSPORTE DOS AGREGADOS E MATERIAL BETUMINOSO, EXCLUSIVE TRANSPORTE DA MASSA ASFÁLTICA ATÉ A PISTA</t>
  </si>
  <si>
    <t>EXECUÇÃO DE PASSEIO (CALÇADA) OU PISO DE CONCRETO COM CONCRETO MOLDADO IN LOCO, USINADO, ACABAMENTO CONVENCIONAL, ESPESSURA 8 CM, ARMADO. AF_07/2016</t>
  </si>
  <si>
    <t>EXECUÇÃO E COMPACTAÇÃO DE BASE E OU SUB BASE PARA PAVIMENTAÇÃO DE SOLOS ESTABILIZADOS GRANULOMETRICAMENTE COM MISTURA DE SOLOS EM PISTA - EXCLUSIVE SOLO, ESCAVAÇÃO, CARGA E TRANSPORTE. AF_11/2019</t>
  </si>
  <si>
    <t xml:space="preserve">ED-49750	</t>
  </si>
  <si>
    <t>IMPRIMAÇÃO (EXECUÇÃO E FORNECIMENTO DO MATERIAL BETUMINOSO, EXCLUSIVE TRANSPORTE DO MATERIAL BETUMINOSO)</t>
  </si>
  <si>
    <t>RO-51228</t>
  </si>
  <si>
    <t>RO-51229</t>
  </si>
  <si>
    <t>TERRAPLANAGEM E MOVIMENTO DE TERRA</t>
  </si>
  <si>
    <t>PLACA DE AÇO CARBONO COM PELÍCULA REFLETIVA GRAU TÉCNICO TIPO I DA ABNT - PLACA CIRCULAR (EXECUÇÃO, INCLUINDO FORNECIMENTO E TRANSPORTE DE TODOS OS MATERIAIS, INCLUSIVE POSTE DE SUSTENTAÇÃO). PLACA DE VELOCIDADE PERMITIDA</t>
  </si>
  <si>
    <t>PLACA DE AÇO CARBONO COM PELÍCULA REFLETIVA GRAU TÉCNICO TIPO I DA ABNT - PLACA RETANGULAR (EXECUÇÃO, INCLUINDO FORNECIMENTO E TRANSPORTE DE TODOS OS MATERIAIS, INCLUSIVE POSTE DE SUSTENTAÇÃO). AVISO CANTEIRO DE OBRAS</t>
  </si>
  <si>
    <t>ED-49929</t>
  </si>
  <si>
    <t>BASE PARA POÇO DE VISITA RETANGULAR PARA DRENAGEM, EM ALVENARIA COM BLOCOS DE CONCRETO, DIMENSÕES INTERNAS = 1X1,5 M, PROFUNDIDADE = 1,45 M, EXCLUINDO TAMPÃO. AF_12/2020</t>
  </si>
  <si>
    <t>ACRÉSCIMO PARA POÇO DE VISITA RETANGULAR PARA DRENAGEM, EM ALVENARIA COM BLOCOS DE CONCRETO, DIMENSÕES INTERNAS = 1X1,5 M. AF_12/2020</t>
  </si>
  <si>
    <t>ED-48550</t>
  </si>
  <si>
    <t>BOCA DE LOBO SIMPLES (TIPO B - CONCRETO), QUADRO, GRELHA E CANTONEIRA, INCLUSIVE ESCAVAÇÃO, REATERRO E BOTA-FORA</t>
  </si>
  <si>
    <t>TUBO DE CONCRETO PARA REDES COLETORAS DE ÁGUAS PLUVIAIS, DIÂMETRO DE 500 MMM, JUNTA RÍGIDA, INSTALADO EM LOCAL COM BAIXO NÍVEL DE INTERFERÊNCIAS - FORNECIMENTO E ASSENTAMENTO</t>
  </si>
  <si>
    <t>ASSENTAMENTO DE GUIA (MEIO-FIO) EM TRECHO RETO, CONFECCIONADA EM CONCRETO PRÉ-FABRICADO, DIMENSÕES 100X15X13X30 CM (COMPRIMENTO X BASE INFERIOR X BASE SUPERIOR X ALTURA), PARA VIAS URBANAS (USO VIÁRIO). AF_06/2016</t>
  </si>
  <si>
    <t xml:space="preserve">PREFEITURA MUNICIPAL DE JUIZ DE FORA </t>
  </si>
  <si>
    <t xml:space="preserve">CONTENÇÃO EM ÁREA DE RISCO - RUA JOSÉ OROZIMBO DE OLIVEIRA, BAIRRO SANTA LUZIA </t>
  </si>
  <si>
    <t xml:space="preserve">PAVIMENTAÇÃO E OBRAS COMPLEMENTARES </t>
  </si>
  <si>
    <t>CORTINA 10XVARX0,25 M (M1, M2, M3, M5, M6, M7, M8, M9 E M10)</t>
  </si>
  <si>
    <t>CORTINA 5XVARX0,25 M (M4)</t>
  </si>
  <si>
    <t>CORTINA 5X5X0,25 M (M11,M13,M15 E M17)</t>
  </si>
  <si>
    <t>CORTINA 10x5x0,25 M (M12, M14, M16, M18 E M19)</t>
  </si>
  <si>
    <t>ALINE FERREIRA COSTA - Engª. Civil - CREA MG 198443/D</t>
  </si>
  <si>
    <t>FERREIRA COSTA ENGENHARIA E CONSULTORIA LTDA.</t>
  </si>
  <si>
    <t>MARLON BATISTA DA COSTA - Eng. Civil/Sanitarista - CREA MG 50744/D</t>
  </si>
  <si>
    <t>ED-50394</t>
  </si>
  <si>
    <t>MOBILIZAÇÃO E DESMOBILIZAÇÃO DE OBRA PARA VALORES ACIMA DE R$3.000.000,01 (0,20%)</t>
  </si>
  <si>
    <t>VALOR TOTAL COM BDI</t>
  </si>
  <si>
    <t>GUARDA-CORPO EM AÇO GALVANIZADO DIN 2440, D = 2", COM SUBDIVISÕES EM TUBO DE AÇO D = 1/2", H = 1,05 M - COM CORRIMÃO DUPLO DE TUBO DE AÇO GALVANIZADO DE D = 1 1/2"</t>
  </si>
  <si>
    <t>PINTURA DE LIGAÇÃO (EXECUÇÃO E FORNECIMENTO DO MATERIAL BETUMINOSO, EXCLUSIVE TRANSPORTE DO MATERIAL BETUMINOSO)</t>
  </si>
  <si>
    <t>FORNECIMENTO DE CONCRETO ESTRUTURAL, USINADO BOMBEADO, COM FCK 25 MPA, INCLUSIVE LANÇAMENTO, ADENSAMENTO E ACABAMENTO</t>
  </si>
  <si>
    <t>VIGIA NOTURNO COM ENCARGOS COMPLEMENTARES</t>
  </si>
  <si>
    <t>SINAPI</t>
  </si>
  <si>
    <t>SINAPI-I</t>
  </si>
  <si>
    <t>VALOR UNITÁRIO (R$)</t>
  </si>
  <si>
    <t>VALOR TOTAL (R$)</t>
  </si>
  <si>
    <t>SEM BDI</t>
  </si>
  <si>
    <t>COM BDI</t>
  </si>
  <si>
    <t>JUIZ DE FORA, MARÇO DE 2022</t>
  </si>
  <si>
    <t>MÊS 04</t>
  </si>
  <si>
    <t>MÊS 05</t>
  </si>
  <si>
    <t>MÊS 06</t>
  </si>
  <si>
    <t>MÊS 07</t>
  </si>
  <si>
    <t>MÊS 08</t>
  </si>
  <si>
    <t>MÊS 09</t>
  </si>
  <si>
    <t>MÊS 10</t>
  </si>
  <si>
    <t>MÊS 11</t>
  </si>
  <si>
    <t>MÊS 12</t>
  </si>
  <si>
    <t>SETOP/LESTE DESONERADO: 01/2022, SINAPI/MG DESONERADO: 02/2022, SICRO/MG: 10/2021 E DER/MG: 01/2022</t>
  </si>
  <si>
    <t>ED-3123</t>
  </si>
  <si>
    <t>AS BUILT DE PROJETOS COM ÁREA ATÉ 10.000 M2</t>
  </si>
  <si>
    <t>DEMOLIÇÃO E REMOÇÃO</t>
  </si>
  <si>
    <t>2.6</t>
  </si>
  <si>
    <t>2.7</t>
  </si>
  <si>
    <t>2.8</t>
  </si>
  <si>
    <t>3.1.1</t>
  </si>
  <si>
    <t>3.1.2</t>
  </si>
  <si>
    <t>3.1.3</t>
  </si>
  <si>
    <t>3.1.4</t>
  </si>
  <si>
    <t>3.2.1</t>
  </si>
  <si>
    <t>3.2.1.1</t>
  </si>
  <si>
    <t>3.2.1.2</t>
  </si>
  <si>
    <t>3.2.1.3</t>
  </si>
  <si>
    <t>3.2.1.4</t>
  </si>
  <si>
    <t>3.2.1.5</t>
  </si>
  <si>
    <t>3.2.1.6</t>
  </si>
  <si>
    <t>3.2.1.7</t>
  </si>
  <si>
    <t>3.2.1.8</t>
  </si>
  <si>
    <t>3.2.1.9</t>
  </si>
  <si>
    <t>3.2.1.10</t>
  </si>
  <si>
    <t>3.2.1.11</t>
  </si>
  <si>
    <t>3.2.1.12</t>
  </si>
  <si>
    <t>3.2.1.13</t>
  </si>
  <si>
    <t>3.2.1.14</t>
  </si>
  <si>
    <t>3.2.1.15</t>
  </si>
  <si>
    <t>3.2.1.16</t>
  </si>
  <si>
    <t>3.2.2</t>
  </si>
  <si>
    <t>3.2.2.1</t>
  </si>
  <si>
    <t>3.2.2.2</t>
  </si>
  <si>
    <t>3.2.2.3</t>
  </si>
  <si>
    <t>3.2.2.4</t>
  </si>
  <si>
    <t>3.2.2.5</t>
  </si>
  <si>
    <t>3.2.2.6</t>
  </si>
  <si>
    <t>3.2.2.7</t>
  </si>
  <si>
    <t>3.2.2.8</t>
  </si>
  <si>
    <t>3.2.2.9</t>
  </si>
  <si>
    <t>3.2.2.10</t>
  </si>
  <si>
    <t>3.2.2.11</t>
  </si>
  <si>
    <t>3.2.2.12</t>
  </si>
  <si>
    <t>3.2.2.13</t>
  </si>
  <si>
    <t>3.2.2.14</t>
  </si>
  <si>
    <t>3.2.2.15</t>
  </si>
  <si>
    <t>3.2.3</t>
  </si>
  <si>
    <t>3.2.3.1</t>
  </si>
  <si>
    <t>3.2.3.2</t>
  </si>
  <si>
    <t>3.2.3.3</t>
  </si>
  <si>
    <t>3.2.3.4</t>
  </si>
  <si>
    <t>3.2.3.5</t>
  </si>
  <si>
    <t>3.2.3.6</t>
  </si>
  <si>
    <t>3.2.3.7</t>
  </si>
  <si>
    <t>3.2.3.8</t>
  </si>
  <si>
    <t>3.2.3.9</t>
  </si>
  <si>
    <t>3.2.3.10</t>
  </si>
  <si>
    <t>3.2.3.11</t>
  </si>
  <si>
    <t>3.2.3.12</t>
  </si>
  <si>
    <t>3.2.3.13</t>
  </si>
  <si>
    <t>3.2.3.14</t>
  </si>
  <si>
    <t>3.2.3.15</t>
  </si>
  <si>
    <t>3.2.4</t>
  </si>
  <si>
    <t>3.2.4.1</t>
  </si>
  <si>
    <t>3.2.4.2</t>
  </si>
  <si>
    <t>3.2.4.3</t>
  </si>
  <si>
    <t>3.2.4.4</t>
  </si>
  <si>
    <t>3.2.4.5</t>
  </si>
  <si>
    <t>3.2.4.6</t>
  </si>
  <si>
    <t>3.2.4.7</t>
  </si>
  <si>
    <t>3.2.4.8</t>
  </si>
  <si>
    <t>3.2.4.9</t>
  </si>
  <si>
    <t>3.2.4.10</t>
  </si>
  <si>
    <t>3.2.4.11</t>
  </si>
  <si>
    <t>3.2.4.12</t>
  </si>
  <si>
    <t>3.2.4.13</t>
  </si>
  <si>
    <t>3.2.4.14</t>
  </si>
  <si>
    <t>3.2.4.15</t>
  </si>
  <si>
    <t>3.3.1</t>
  </si>
  <si>
    <t>3.3.2</t>
  </si>
  <si>
    <t>3.3.3</t>
  </si>
  <si>
    <t>3.3.4</t>
  </si>
  <si>
    <t>3.4.1</t>
  </si>
  <si>
    <t>3.5.1</t>
  </si>
  <si>
    <t>3.5.2</t>
  </si>
  <si>
    <t>3.5.3</t>
  </si>
  <si>
    <t>3.5.4</t>
  </si>
  <si>
    <t>3.5.5</t>
  </si>
  <si>
    <t>3.5.6</t>
  </si>
  <si>
    <t>3.5.7</t>
  </si>
  <si>
    <t>3.5.8</t>
  </si>
  <si>
    <t>3.5.9</t>
  </si>
  <si>
    <t>3.5.10</t>
  </si>
  <si>
    <t>3.5.11</t>
  </si>
  <si>
    <t>3.5.12</t>
  </si>
  <si>
    <t>3.5.13</t>
  </si>
  <si>
    <t>3.5.14</t>
  </si>
  <si>
    <t>4.3</t>
  </si>
  <si>
    <t>4.4</t>
  </si>
  <si>
    <t>4.5</t>
  </si>
  <si>
    <t>4.6</t>
  </si>
  <si>
    <t>4.7</t>
  </si>
  <si>
    <t>5.1</t>
  </si>
  <si>
    <t>5.1.1</t>
  </si>
  <si>
    <t>5.2</t>
  </si>
  <si>
    <t>5.2.1</t>
  </si>
  <si>
    <t>5.2.2</t>
  </si>
  <si>
    <t>5.1.2</t>
  </si>
  <si>
    <t>1.17</t>
  </si>
  <si>
    <t>5.3</t>
  </si>
  <si>
    <t>VIGILÃNCIA DA OBRA</t>
  </si>
  <si>
    <t>DATA: 31/03/2022</t>
  </si>
  <si>
    <t>5.4</t>
  </si>
  <si>
    <t>1.7</t>
  </si>
  <si>
    <t>1.8</t>
  </si>
  <si>
    <t>CONSUMO ENERGIA ELÉTRICA DO CANTEIRO DE OBRAS</t>
  </si>
  <si>
    <t>TAPUME COM TELHA METÁLICA H=2,20M</t>
  </si>
  <si>
    <t>AS BUILT, PLANEJAMENTO, ACOMPANHAMENTO / CONTROLE DA OBRA, VIGILÂNCIA DA OBRA E CONSUMO ENERGIA ELÉTRICA</t>
  </si>
  <si>
    <r>
      <t>ENSAIOS DE TERRAPLANAGEM - CORPO E CAMADA FINAL DO ATERRO:</t>
    </r>
    <r>
      <rPr>
        <sz val="11"/>
        <color theme="1"/>
        <rFont val="Arial"/>
        <family val="2"/>
      </rPr>
      <t xml:space="preserve"> PREPARACAO DE AMOSTRAS / ENSAIO: COMPACTACAO NORMAL, INTERMEDIÁRIA E CBR, GRANULOMETRIA, LIMITE DE LIQUIDEZ E PLASTICIDADE </t>
    </r>
  </si>
  <si>
    <r>
      <t xml:space="preserve">ADMINISTRAÇÃO LOCAL / CONTROLE DA OBRA COM ENCARGOS COMPLEMENTARES: </t>
    </r>
    <r>
      <rPr>
        <sz val="10"/>
        <color theme="1"/>
        <rFont val="Arial"/>
        <family val="2"/>
      </rPr>
      <t>ENGENHEIRO CIVIL DE OBRA PLENO (20% DO TEMPO DA OBRA) / ENCARREGADO GERAL DE OBRAS (TEMPO INTEGRAL) / TÉCNICO EM SEGURANÇA DO TRABALHO (TEMPO INTEGRAL) / ENGENHEIRO ESPECIALISTA EM CONTENÇÕES (10% DO TEMPO DA OBRA) / TOPÓGRAFO (10% DO TEMPO DA OBRA) / AUXILIAR DE TOPÓGRAFO (10% DO TEMPO DA OBRA)</t>
    </r>
  </si>
  <si>
    <t>PLANILHA ORÇAMENTÁRIA PROPONENTE</t>
  </si>
  <si>
    <t>CRONOGRAMA FÍSICO-FINANCEIRO PROPONENTE</t>
  </si>
  <si>
    <t>PLANILHA DE COMPOSIÇÃO PROPONENTE DE BDI - SERVIÇOS</t>
  </si>
</sst>
</file>

<file path=xl/styles.xml><?xml version="1.0" encoding="utf-8"?>
<styleSheet xmlns="http://schemas.openxmlformats.org/spreadsheetml/2006/main">
  <numFmts count="14">
    <numFmt numFmtId="43" formatCode="_-* #,##0.00_-;\-* #,##0.00_-;_-* &quot;-&quot;??_-;_-@_-"/>
    <numFmt numFmtId="164" formatCode="_-&quot;R$&quot;\ * #,##0.00_-;\-&quot;R$&quot;\ * #,##0.00_-;_-&quot;R$&quot;\ * &quot;-&quot;??_-;_-@_-"/>
    <numFmt numFmtId="165" formatCode="_(* #,##0.00_);_(* \(#,##0.00\);_(* &quot;-&quot;??_);_(@_)"/>
    <numFmt numFmtId="166" formatCode="_(* #,##0.00_);_(* \(#,##0.00\);_(* \-??_);_(@_)"/>
    <numFmt numFmtId="167" formatCode="_-* #,##0.00_-;\-* #,##0.00_-;_-* \-??_-;_-@_-"/>
    <numFmt numFmtId="168" formatCode="* #,##0.00\ ;* \(#,##0.00\);* \-#\ ;@\ "/>
    <numFmt numFmtId="169" formatCode="&quot;R$&quot;\ #,##0.00"/>
    <numFmt numFmtId="170" formatCode="mm/yy"/>
    <numFmt numFmtId="171" formatCode="00\.00"/>
    <numFmt numFmtId="172" formatCode="_(* #,##0.00_);_(* \(#,##0.00\);_(* &quot;&quot;??_);_(@_)"/>
    <numFmt numFmtId="173" formatCode="#,##0.000"/>
    <numFmt numFmtId="174" formatCode="#,##0.00_);\(#,##0.00\)"/>
    <numFmt numFmtId="175" formatCode="_(* #,##0.0000_);_(* \(#,##0.0000\);_(* \-????_);_(@_)"/>
    <numFmt numFmtId="176" formatCode="&quot;R$&quot;\ #,##0.0000000000"/>
  </numFmts>
  <fonts count="61">
    <font>
      <sz val="11"/>
      <color rgb="FF000000"/>
      <name val="Calibri"/>
      <family val="2"/>
      <charset val="1"/>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charset val="1"/>
    </font>
    <font>
      <sz val="12"/>
      <name val="Arial"/>
      <family val="2"/>
      <charset val="1"/>
    </font>
    <font>
      <b/>
      <sz val="12"/>
      <name val="Arial"/>
      <family val="2"/>
      <charset val="1"/>
    </font>
    <font>
      <sz val="14"/>
      <name val="Arial"/>
      <family val="2"/>
      <charset val="1"/>
    </font>
    <font>
      <sz val="11"/>
      <color rgb="FF000000"/>
      <name val="Calibri"/>
      <family val="2"/>
      <charset val="1"/>
    </font>
    <font>
      <sz val="10"/>
      <name val="Arial"/>
      <family val="2"/>
    </font>
    <font>
      <b/>
      <sz val="10"/>
      <name val="Arial"/>
      <family val="2"/>
    </font>
    <font>
      <u/>
      <sz val="10"/>
      <color indexed="12"/>
      <name val="Arial"/>
      <family val="2"/>
    </font>
    <font>
      <sz val="10"/>
      <name val="Courier New"/>
      <family val="3"/>
    </font>
    <font>
      <sz val="12"/>
      <name val="Arial"/>
      <family val="2"/>
    </font>
    <font>
      <b/>
      <sz val="15"/>
      <color indexed="48"/>
      <name val="Calibri"/>
      <family val="2"/>
    </font>
    <font>
      <b/>
      <sz val="18"/>
      <color indexed="56"/>
      <name val="Cambria"/>
      <family val="2"/>
    </font>
    <font>
      <sz val="9"/>
      <name val="Arial"/>
      <family val="2"/>
    </font>
    <font>
      <sz val="10"/>
      <color theme="1"/>
      <name val="Arial"/>
      <family val="2"/>
    </font>
    <font>
      <sz val="9"/>
      <color theme="1"/>
      <name val="Arial"/>
      <family val="2"/>
    </font>
    <font>
      <sz val="10"/>
      <color theme="1"/>
      <name val="Comic Sans MS"/>
      <family val="4"/>
    </font>
    <font>
      <sz val="9.5"/>
      <color theme="1"/>
      <name val="Arial"/>
      <family val="2"/>
    </font>
    <font>
      <sz val="12"/>
      <color theme="1"/>
      <name val="Arial"/>
      <family val="2"/>
    </font>
    <font>
      <sz val="8"/>
      <color theme="1"/>
      <name val="Arial"/>
      <family val="2"/>
    </font>
    <font>
      <sz val="15"/>
      <name val="Arial"/>
      <family val="2"/>
    </font>
    <font>
      <b/>
      <sz val="18"/>
      <name val="Arial"/>
      <family val="2"/>
    </font>
    <font>
      <sz val="18"/>
      <name val="Arial"/>
      <family val="2"/>
    </font>
    <font>
      <b/>
      <sz val="15"/>
      <name val="Arial"/>
      <family val="2"/>
    </font>
    <font>
      <b/>
      <sz val="15"/>
      <color indexed="9"/>
      <name val="Arial"/>
      <family val="2"/>
    </font>
    <font>
      <sz val="4"/>
      <name val="Arial"/>
      <family val="2"/>
    </font>
    <font>
      <b/>
      <sz val="12"/>
      <name val="Arial"/>
      <family val="2"/>
    </font>
    <font>
      <b/>
      <sz val="9"/>
      <name val="Arial"/>
      <family val="2"/>
    </font>
    <font>
      <sz val="9"/>
      <color indexed="10"/>
      <name val="Arial"/>
      <family val="2"/>
    </font>
    <font>
      <b/>
      <sz val="15"/>
      <color theme="1"/>
      <name val="Arial"/>
      <family val="2"/>
    </font>
    <font>
      <sz val="14"/>
      <name val="Arial"/>
      <family val="2"/>
    </font>
    <font>
      <b/>
      <sz val="12"/>
      <color theme="1"/>
      <name val="Arial"/>
      <family val="2"/>
    </font>
    <font>
      <i/>
      <sz val="11"/>
      <color rgb="FF7F7F7F"/>
      <name val="Calibri"/>
      <family val="2"/>
      <scheme val="minor"/>
    </font>
    <font>
      <sz val="11"/>
      <color indexed="8"/>
      <name val="Calibri"/>
      <family val="2"/>
    </font>
    <font>
      <b/>
      <sz val="14"/>
      <color theme="1"/>
      <name val="Arial"/>
      <family val="2"/>
    </font>
    <font>
      <sz val="14"/>
      <color theme="1"/>
      <name val="Arial"/>
      <family val="2"/>
    </font>
    <font>
      <sz val="11"/>
      <color theme="1"/>
      <name val="Arial"/>
      <family val="2"/>
    </font>
    <font>
      <b/>
      <sz val="14"/>
      <name val="Arial"/>
      <family val="2"/>
      <charset val="1"/>
    </font>
    <font>
      <b/>
      <sz val="18"/>
      <name val="Arial"/>
      <family val="2"/>
      <charset val="1"/>
    </font>
    <font>
      <b/>
      <sz val="9"/>
      <color rgb="FF000000"/>
      <name val="Arial"/>
      <family val="2"/>
    </font>
    <font>
      <b/>
      <sz val="20"/>
      <name val="Arial"/>
      <family val="2"/>
      <charset val="1"/>
    </font>
    <font>
      <sz val="12"/>
      <color rgb="FFFF0000"/>
      <name val="Arial"/>
      <family val="2"/>
      <charset val="1"/>
    </font>
    <font>
      <sz val="14"/>
      <color rgb="FFFFFFFF"/>
      <name val="Arial"/>
      <family val="2"/>
      <charset val="1"/>
    </font>
    <font>
      <sz val="12"/>
      <name val="Comic Sans MS"/>
      <family val="4"/>
    </font>
    <font>
      <sz val="8"/>
      <name val="Calibri"/>
      <family val="2"/>
      <charset val="1"/>
    </font>
    <font>
      <b/>
      <sz val="10"/>
      <color theme="1"/>
      <name val="Arial"/>
      <family val="2"/>
    </font>
    <font>
      <b/>
      <sz val="10"/>
      <color theme="1"/>
      <name val="Comic Sans MS"/>
      <family val="4"/>
    </font>
    <font>
      <b/>
      <sz val="9"/>
      <color rgb="FFFF0000"/>
      <name val="Arial"/>
      <family val="2"/>
    </font>
    <font>
      <sz val="8"/>
      <color rgb="FFFF0000"/>
      <name val="Arial"/>
      <family val="2"/>
    </font>
    <font>
      <sz val="9"/>
      <color rgb="FFFF0000"/>
      <name val="Arial"/>
      <family val="2"/>
    </font>
    <font>
      <b/>
      <sz val="8"/>
      <color theme="1"/>
      <name val="Arial"/>
      <family val="2"/>
    </font>
    <font>
      <b/>
      <sz val="11"/>
      <color theme="1"/>
      <name val="Calibri"/>
      <family val="2"/>
      <scheme val="minor"/>
    </font>
    <font>
      <b/>
      <sz val="15"/>
      <color indexed="56"/>
      <name val="Calibri"/>
      <family val="2"/>
    </font>
    <font>
      <b/>
      <sz val="13"/>
      <color theme="1"/>
      <name val="Arial"/>
      <family val="2"/>
    </font>
  </fonts>
  <fills count="17">
    <fill>
      <patternFill patternType="none"/>
    </fill>
    <fill>
      <patternFill patternType="gray125"/>
    </fill>
    <fill>
      <patternFill patternType="solid">
        <fgColor rgb="FFFFFFFF"/>
        <bgColor rgb="FFFFFFCC"/>
      </patternFill>
    </fill>
    <fill>
      <patternFill patternType="solid">
        <fgColor theme="0"/>
        <bgColor indexed="64"/>
      </patternFill>
    </fill>
    <fill>
      <patternFill patternType="solid">
        <fgColor theme="0"/>
        <bgColor rgb="FFFFFFCC"/>
      </patternFill>
    </fill>
    <fill>
      <patternFill patternType="solid">
        <fgColor rgb="FFFFFF00"/>
        <bgColor indexed="64"/>
      </patternFill>
    </fill>
    <fill>
      <patternFill patternType="solid">
        <fgColor theme="0" tint="-0.249977111117893"/>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rgb="FFD8E4BC"/>
        <bgColor indexed="64"/>
      </patternFill>
    </fill>
    <fill>
      <patternFill patternType="solid">
        <fgColor rgb="FFD7E4BD"/>
        <bgColor rgb="FFC0C0C0"/>
      </patternFill>
    </fill>
    <fill>
      <patternFill patternType="solid">
        <fgColor theme="0"/>
        <bgColor rgb="FFC0C0C0"/>
      </patternFill>
    </fill>
    <fill>
      <patternFill patternType="solid">
        <fgColor rgb="FFFFC000"/>
        <bgColor rgb="FFFFFFCC"/>
      </patternFill>
    </fill>
    <fill>
      <patternFill patternType="solid">
        <fgColor rgb="FFFFC000"/>
        <bgColor indexed="64"/>
      </patternFill>
    </fill>
    <fill>
      <patternFill patternType="solid">
        <fgColor theme="0" tint="-0.14999847407452621"/>
        <bgColor indexed="64"/>
      </patternFill>
    </fill>
    <fill>
      <patternFill patternType="solid">
        <fgColor theme="0" tint="-0.14999847407452621"/>
        <bgColor rgb="FFC0C0C0"/>
      </patternFill>
    </fill>
    <fill>
      <patternFill patternType="solid">
        <fgColor rgb="FFFFFF99"/>
        <bgColor indexed="64"/>
      </patternFill>
    </fill>
  </fills>
  <borders count="78">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thin">
        <color auto="1"/>
      </left>
      <right style="thin">
        <color auto="1"/>
      </right>
      <top/>
      <bottom style="medium">
        <color auto="1"/>
      </bottom>
      <diagonal/>
    </border>
    <border>
      <left style="thin">
        <color auto="1"/>
      </left>
      <right/>
      <top/>
      <bottom/>
      <diagonal/>
    </border>
    <border>
      <left style="thin">
        <color auto="1"/>
      </left>
      <right style="medium">
        <color auto="1"/>
      </right>
      <top/>
      <bottom style="medium">
        <color auto="1"/>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top style="medium">
        <color auto="1"/>
      </top>
      <bottom style="medium">
        <color auto="1"/>
      </bottom>
      <diagonal/>
    </border>
    <border>
      <left style="medium">
        <color auto="1"/>
      </left>
      <right/>
      <top style="thin">
        <color auto="1"/>
      </top>
      <bottom style="thin">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top/>
      <bottom style="thick">
        <color indexed="62"/>
      </bottom>
      <diagonal/>
    </border>
    <border>
      <left/>
      <right style="medium">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bottom style="medium">
        <color indexed="64"/>
      </bottom>
      <diagonal/>
    </border>
    <border>
      <left style="thin">
        <color indexed="64"/>
      </left>
      <right style="thin">
        <color indexed="64"/>
      </right>
      <top/>
      <bottom style="thin">
        <color indexed="64"/>
      </bottom>
      <diagonal/>
    </border>
    <border>
      <left/>
      <right/>
      <top/>
      <bottom style="thin">
        <color theme="0"/>
      </bottom>
      <diagonal/>
    </border>
    <border>
      <left/>
      <right/>
      <top/>
      <bottom style="medium">
        <color theme="0"/>
      </bottom>
      <diagonal/>
    </border>
    <border>
      <left style="medium">
        <color auto="1"/>
      </left>
      <right/>
      <top style="medium">
        <color auto="1"/>
      </top>
      <bottom style="thin">
        <color auto="1"/>
      </bottom>
      <diagonal/>
    </border>
    <border>
      <left style="medium">
        <color auto="1"/>
      </left>
      <right/>
      <top/>
      <bottom style="medium">
        <color theme="0"/>
      </bottom>
      <diagonal/>
    </border>
    <border>
      <left style="thin">
        <color auto="1"/>
      </left>
      <right style="thin">
        <color rgb="FF000000"/>
      </right>
      <top/>
      <bottom style="medium">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rgb="FF000000"/>
      </right>
      <top style="thin">
        <color indexed="64"/>
      </top>
      <bottom style="medium">
        <color indexed="64"/>
      </bottom>
      <diagonal/>
    </border>
    <border>
      <left style="thin">
        <color auto="1"/>
      </left>
      <right style="medium">
        <color auto="1"/>
      </right>
      <top style="thin">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medium">
        <color auto="1"/>
      </right>
      <top style="medium">
        <color auto="1"/>
      </top>
      <bottom style="thin">
        <color auto="1"/>
      </bottom>
      <diagonal/>
    </border>
    <border>
      <left style="thin">
        <color indexed="64"/>
      </left>
      <right style="medium">
        <color auto="1"/>
      </right>
      <top style="thin">
        <color indexed="64"/>
      </top>
      <bottom style="thin">
        <color indexed="64"/>
      </bottom>
      <diagonal/>
    </border>
    <border>
      <left style="medium">
        <color auto="1"/>
      </left>
      <right style="thin">
        <color indexed="64"/>
      </right>
      <top style="thin">
        <color indexed="64"/>
      </top>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style="medium">
        <color auto="1"/>
      </right>
      <top style="thin">
        <color auto="1"/>
      </top>
      <bottom/>
      <diagonal/>
    </border>
    <border>
      <left style="thin">
        <color indexed="64"/>
      </left>
      <right style="thin">
        <color indexed="64"/>
      </right>
      <top style="thin">
        <color indexed="64"/>
      </top>
      <bottom/>
      <diagonal/>
    </border>
    <border>
      <left style="thin">
        <color auto="1"/>
      </left>
      <right style="thin">
        <color auto="1"/>
      </right>
      <top style="medium">
        <color auto="1"/>
      </top>
      <bottom style="medium">
        <color auto="1"/>
      </bottom>
      <diagonal/>
    </border>
    <border>
      <left style="thin">
        <color indexed="64"/>
      </left>
      <right/>
      <top style="medium">
        <color auto="1"/>
      </top>
      <bottom style="medium">
        <color indexed="64"/>
      </bottom>
      <diagonal/>
    </border>
    <border>
      <left style="thin">
        <color auto="1"/>
      </left>
      <right style="medium">
        <color auto="1"/>
      </right>
      <top style="medium">
        <color auto="1"/>
      </top>
      <bottom/>
      <diagonal/>
    </border>
    <border>
      <left/>
      <right style="thin">
        <color auto="1"/>
      </right>
      <top style="thin">
        <color auto="1"/>
      </top>
      <bottom/>
      <diagonal/>
    </border>
    <border>
      <left/>
      <right style="thin">
        <color auto="1"/>
      </right>
      <top/>
      <bottom/>
      <diagonal/>
    </border>
    <border>
      <left style="thin">
        <color auto="1"/>
      </left>
      <right style="thin">
        <color auto="1"/>
      </right>
      <top style="medium">
        <color auto="1"/>
      </top>
      <bottom/>
      <diagonal/>
    </border>
    <border>
      <left style="thin">
        <color auto="1"/>
      </left>
      <right style="thin">
        <color auto="1"/>
      </right>
      <top/>
      <bottom/>
      <diagonal/>
    </border>
    <border>
      <left style="medium">
        <color indexed="64"/>
      </left>
      <right style="thin">
        <color auto="1"/>
      </right>
      <top style="medium">
        <color indexed="64"/>
      </top>
      <bottom/>
      <diagonal/>
    </border>
    <border>
      <left style="medium">
        <color indexed="64"/>
      </left>
      <right style="thin">
        <color auto="1"/>
      </right>
      <top/>
      <bottom/>
      <diagonal/>
    </border>
  </borders>
  <cellStyleXfs count="57">
    <xf numFmtId="0" fontId="0" fillId="0" borderId="0"/>
    <xf numFmtId="166" fontId="12" fillId="0" borderId="0"/>
    <xf numFmtId="0" fontId="13" fillId="0" borderId="0"/>
    <xf numFmtId="0" fontId="15" fillId="0" borderId="0" applyNumberFormat="0" applyFill="0" applyBorder="0" applyAlignment="0" applyProtection="0">
      <alignment vertical="top"/>
      <protection locked="0"/>
    </xf>
    <xf numFmtId="0" fontId="16" fillId="0" borderId="0"/>
    <xf numFmtId="0" fontId="13" fillId="0" borderId="0"/>
    <xf numFmtId="0" fontId="13" fillId="0" borderId="0"/>
    <xf numFmtId="0" fontId="13" fillId="0" borderId="0"/>
    <xf numFmtId="0" fontId="13" fillId="0" borderId="0"/>
    <xf numFmtId="0" fontId="7" fillId="0" borderId="0"/>
    <xf numFmtId="9" fontId="13" fillId="0" borderId="0"/>
    <xf numFmtId="9" fontId="13" fillId="0" borderId="0"/>
    <xf numFmtId="168" fontId="13" fillId="0" borderId="0"/>
    <xf numFmtId="0" fontId="18" fillId="0" borderId="26"/>
    <xf numFmtId="0" fontId="19" fillId="0" borderId="0"/>
    <xf numFmtId="165" fontId="13" fillId="0" borderId="0" applyFont="0" applyFill="0" applyBorder="0" applyAlignment="0" applyProtection="0"/>
    <xf numFmtId="168" fontId="13" fillId="0" borderId="0"/>
    <xf numFmtId="166" fontId="7" fillId="0" borderId="0" applyFill="0" applyBorder="0" applyAlignment="0" applyProtection="0"/>
    <xf numFmtId="0" fontId="7" fillId="0" borderId="0"/>
    <xf numFmtId="9" fontId="7" fillId="0" borderId="0" applyFont="0" applyFill="0" applyBorder="0" applyAlignment="0" applyProtection="0"/>
    <xf numFmtId="9" fontId="8" fillId="0" borderId="0"/>
    <xf numFmtId="165" fontId="7" fillId="0" borderId="0" applyFont="0" applyFill="0" applyBorder="0" applyAlignment="0" applyProtection="0"/>
    <xf numFmtId="0" fontId="6" fillId="0" borderId="0"/>
    <xf numFmtId="0" fontId="7" fillId="0" borderId="0"/>
    <xf numFmtId="165" fontId="7" fillId="0" borderId="0" applyFont="0" applyFill="0" applyBorder="0" applyAlignment="0" applyProtection="0"/>
    <xf numFmtId="9" fontId="7" fillId="0" borderId="0" applyFill="0" applyBorder="0" applyAlignment="0" applyProtection="0"/>
    <xf numFmtId="0" fontId="5" fillId="0" borderId="0"/>
    <xf numFmtId="43" fontId="5" fillId="0" borderId="0" applyFont="0" applyFill="0" applyBorder="0" applyAlignment="0" applyProtection="0"/>
    <xf numFmtId="0" fontId="4" fillId="0" borderId="0"/>
    <xf numFmtId="43" fontId="4" fillId="0" borderId="0" applyFont="0" applyFill="0" applyBorder="0" applyAlignment="0" applyProtection="0"/>
    <xf numFmtId="0" fontId="39" fillId="0" borderId="0" applyNumberFormat="0" applyFill="0" applyBorder="0" applyAlignment="0" applyProtection="0"/>
    <xf numFmtId="0" fontId="3" fillId="0" borderId="0"/>
    <xf numFmtId="164" fontId="40" fillId="0" borderId="0" applyFont="0" applyFill="0" applyBorder="0" applyAlignment="0" applyProtection="0"/>
    <xf numFmtId="0" fontId="7" fillId="0" borderId="0"/>
    <xf numFmtId="0" fontId="2" fillId="0" borderId="0"/>
    <xf numFmtId="165" fontId="2" fillId="0" borderId="0" applyFont="0" applyFill="0" applyBorder="0" applyAlignment="0" applyProtection="0"/>
    <xf numFmtId="0" fontId="7" fillId="0" borderId="0"/>
    <xf numFmtId="0" fontId="7" fillId="0" borderId="0"/>
    <xf numFmtId="9" fontId="7" fillId="0" borderId="0"/>
    <xf numFmtId="9" fontId="7" fillId="0" borderId="0"/>
    <xf numFmtId="168" fontId="7" fillId="0" borderId="0"/>
    <xf numFmtId="43" fontId="7" fillId="0" borderId="0" applyFont="0" applyFill="0" applyBorder="0" applyAlignment="0" applyProtection="0"/>
    <xf numFmtId="168" fontId="7" fillId="0" borderId="0"/>
    <xf numFmtId="43" fontId="7" fillId="0" borderId="0" applyFont="0" applyFill="0" applyBorder="0" applyAlignment="0" applyProtection="0"/>
    <xf numFmtId="0" fontId="1" fillId="0" borderId="0"/>
    <xf numFmtId="43" fontId="7"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164" fontId="40" fillId="0" borderId="0" applyFont="0" applyFill="0" applyBorder="0" applyAlignment="0" applyProtection="0"/>
    <xf numFmtId="0" fontId="1" fillId="0" borderId="0"/>
    <xf numFmtId="43" fontId="1" fillId="0" borderId="0" applyFont="0" applyFill="0" applyBorder="0" applyAlignment="0" applyProtection="0"/>
    <xf numFmtId="0" fontId="8" fillId="0" borderId="0"/>
    <xf numFmtId="166" fontId="8" fillId="0" borderId="0" applyFill="0" applyBorder="0" applyAlignment="0" applyProtection="0"/>
    <xf numFmtId="0" fontId="59" fillId="0" borderId="26" applyNumberFormat="0" applyFill="0" applyAlignment="0" applyProtection="0"/>
  </cellStyleXfs>
  <cellXfs count="678">
    <xf numFmtId="0" fontId="0" fillId="0" borderId="0" xfId="0"/>
    <xf numFmtId="0" fontId="24" fillId="0" borderId="0" xfId="9" applyFont="1" applyFill="1" applyAlignment="1">
      <alignment horizontal="center" readingOrder="1"/>
    </xf>
    <xf numFmtId="0" fontId="21" fillId="0" borderId="0" xfId="9" applyFont="1" applyFill="1" applyAlignment="1">
      <alignment readingOrder="1"/>
    </xf>
    <xf numFmtId="2" fontId="21" fillId="0" borderId="0" xfId="9" applyNumberFormat="1" applyFont="1" applyFill="1" applyAlignment="1">
      <alignment horizontal="right" readingOrder="1"/>
    </xf>
    <xf numFmtId="2" fontId="21" fillId="0" borderId="0" xfId="9" applyNumberFormat="1" applyFont="1" applyFill="1" applyAlignment="1">
      <alignment readingOrder="1"/>
    </xf>
    <xf numFmtId="4" fontId="21" fillId="0" borderId="0" xfId="9" applyNumberFormat="1" applyFont="1" applyFill="1" applyAlignment="1">
      <alignment readingOrder="1"/>
    </xf>
    <xf numFmtId="0" fontId="22" fillId="0" borderId="0" xfId="9" applyFont="1" applyFill="1" applyAlignment="1" applyProtection="1">
      <alignment readingOrder="1"/>
      <protection locked="0"/>
    </xf>
    <xf numFmtId="0" fontId="26" fillId="0" borderId="0" xfId="9" applyFont="1" applyFill="1" applyAlignment="1" applyProtection="1">
      <alignment readingOrder="1"/>
      <protection locked="0"/>
    </xf>
    <xf numFmtId="0" fontId="21" fillId="0" borderId="0" xfId="9" applyFont="1" applyFill="1" applyBorder="1" applyAlignment="1">
      <alignment readingOrder="1"/>
    </xf>
    <xf numFmtId="0" fontId="24" fillId="0" borderId="0" xfId="9" applyFont="1" applyFill="1" applyBorder="1" applyAlignment="1">
      <alignment horizontal="center" readingOrder="1"/>
    </xf>
    <xf numFmtId="2" fontId="21" fillId="0" borderId="0" xfId="9" applyNumberFormat="1" applyFont="1" applyFill="1" applyBorder="1" applyAlignment="1">
      <alignment horizontal="right" readingOrder="1"/>
    </xf>
    <xf numFmtId="2" fontId="21" fillId="0" borderId="0" xfId="9" applyNumberFormat="1" applyFont="1" applyFill="1" applyBorder="1" applyAlignment="1">
      <alignment readingOrder="1"/>
    </xf>
    <xf numFmtId="4" fontId="21" fillId="0" borderId="0" xfId="9" applyNumberFormat="1" applyFont="1" applyFill="1" applyBorder="1" applyAlignment="1">
      <alignment readingOrder="1"/>
    </xf>
    <xf numFmtId="0" fontId="20" fillId="0" borderId="0" xfId="23" applyFont="1" applyAlignment="1" applyProtection="1">
      <alignment vertical="center"/>
    </xf>
    <xf numFmtId="0" fontId="20" fillId="0" borderId="0" xfId="23" applyFont="1" applyBorder="1" applyAlignment="1" applyProtection="1">
      <alignment horizontal="left" vertical="center"/>
    </xf>
    <xf numFmtId="0" fontId="20" fillId="0" borderId="0" xfId="23" applyFont="1" applyBorder="1" applyAlignment="1" applyProtection="1">
      <alignment vertical="center"/>
    </xf>
    <xf numFmtId="4" fontId="20" fillId="0" borderId="0" xfId="23" applyNumberFormat="1" applyFont="1" applyAlignment="1" applyProtection="1">
      <alignment vertical="center"/>
    </xf>
    <xf numFmtId="0" fontId="20" fillId="0" borderId="0" xfId="23" applyFont="1" applyAlignment="1" applyProtection="1">
      <alignment horizontal="center" vertical="center"/>
    </xf>
    <xf numFmtId="0" fontId="27" fillId="7" borderId="1" xfId="23" applyFont="1" applyFill="1" applyBorder="1" applyAlignment="1" applyProtection="1">
      <alignment vertical="center"/>
    </xf>
    <xf numFmtId="0" fontId="27" fillId="7" borderId="2" xfId="23" applyFont="1" applyFill="1" applyBorder="1" applyAlignment="1" applyProtection="1">
      <alignment vertical="center"/>
    </xf>
    <xf numFmtId="0" fontId="27" fillId="7" borderId="2" xfId="23" applyFont="1" applyFill="1" applyBorder="1" applyAlignment="1" applyProtection="1">
      <alignment horizontal="left" vertical="center"/>
    </xf>
    <xf numFmtId="0" fontId="27" fillId="7" borderId="3" xfId="23" applyFont="1" applyFill="1" applyBorder="1" applyAlignment="1" applyProtection="1">
      <alignment horizontal="left" vertical="center"/>
    </xf>
    <xf numFmtId="4" fontId="20" fillId="0" borderId="0" xfId="23" applyNumberFormat="1" applyFont="1" applyBorder="1" applyAlignment="1" applyProtection="1">
      <alignment vertical="center"/>
    </xf>
    <xf numFmtId="0" fontId="27" fillId="7" borderId="4" xfId="23" applyFont="1" applyFill="1" applyBorder="1" applyAlignment="1" applyProtection="1">
      <alignment vertical="center"/>
    </xf>
    <xf numFmtId="0" fontId="27" fillId="7" borderId="0" xfId="23" applyFont="1" applyFill="1" applyBorder="1" applyAlignment="1" applyProtection="1">
      <alignment vertical="center"/>
    </xf>
    <xf numFmtId="0" fontId="30" fillId="7" borderId="0" xfId="23" applyFont="1" applyFill="1" applyBorder="1" applyAlignment="1" applyProtection="1">
      <alignment vertical="center"/>
    </xf>
    <xf numFmtId="0" fontId="30" fillId="7" borderId="5" xfId="23" applyFont="1" applyFill="1" applyBorder="1" applyAlignment="1" applyProtection="1">
      <alignment vertical="center"/>
    </xf>
    <xf numFmtId="0" fontId="27" fillId="7" borderId="5" xfId="23" applyFont="1" applyFill="1" applyBorder="1" applyAlignment="1" applyProtection="1">
      <alignment vertical="center"/>
    </xf>
    <xf numFmtId="0" fontId="20" fillId="0" borderId="0" xfId="23" applyFont="1" applyFill="1" applyBorder="1" applyAlignment="1" applyProtection="1">
      <alignment vertical="center"/>
    </xf>
    <xf numFmtId="4" fontId="20" fillId="0" borderId="0" xfId="23" applyNumberFormat="1" applyFont="1" applyFill="1" applyBorder="1" applyAlignment="1" applyProtection="1">
      <alignment vertical="center"/>
    </xf>
    <xf numFmtId="0" fontId="20" fillId="0" borderId="0" xfId="23" applyFont="1" applyFill="1" applyBorder="1" applyAlignment="1" applyProtection="1">
      <alignment horizontal="center" vertical="center"/>
    </xf>
    <xf numFmtId="0" fontId="30" fillId="0" borderId="4" xfId="23" applyFont="1" applyFill="1" applyBorder="1" applyAlignment="1" applyProtection="1">
      <alignment horizontal="left" vertical="center"/>
    </xf>
    <xf numFmtId="0" fontId="30" fillId="0" borderId="0" xfId="23" applyFont="1" applyFill="1" applyBorder="1" applyAlignment="1" applyProtection="1">
      <alignment horizontal="left" vertical="center"/>
    </xf>
    <xf numFmtId="0" fontId="27" fillId="0" borderId="0" xfId="23" applyFont="1" applyFill="1" applyBorder="1" applyAlignment="1" applyProtection="1">
      <alignment horizontal="centerContinuous" vertical="center"/>
    </xf>
    <xf numFmtId="0" fontId="27" fillId="0" borderId="0" xfId="23" applyFont="1" applyFill="1" applyBorder="1" applyAlignment="1" applyProtection="1">
      <alignment vertical="center"/>
    </xf>
    <xf numFmtId="0" fontId="27" fillId="0" borderId="0" xfId="23" applyFont="1" applyBorder="1" applyAlignment="1" applyProtection="1">
      <alignment vertical="center"/>
    </xf>
    <xf numFmtId="0" fontId="27" fillId="0" borderId="5" xfId="23" applyFont="1" applyBorder="1" applyAlignment="1" applyProtection="1">
      <alignment vertical="center"/>
    </xf>
    <xf numFmtId="0" fontId="27" fillId="0" borderId="4" xfId="23" applyFont="1" applyBorder="1" applyAlignment="1" applyProtection="1">
      <alignment horizontal="left" vertical="center"/>
    </xf>
    <xf numFmtId="0" fontId="27" fillId="0" borderId="0" xfId="23" applyFont="1" applyBorder="1" applyAlignment="1" applyProtection="1">
      <alignment horizontal="left" vertical="center"/>
    </xf>
    <xf numFmtId="0" fontId="27" fillId="0" borderId="7" xfId="23" applyFont="1" applyBorder="1" applyAlignment="1" applyProtection="1">
      <alignment horizontal="left" vertical="center"/>
    </xf>
    <xf numFmtId="0" fontId="20" fillId="0" borderId="0" xfId="23" applyFont="1" applyBorder="1" applyAlignment="1" applyProtection="1">
      <alignment horizontal="center" vertical="center"/>
    </xf>
    <xf numFmtId="0" fontId="32" fillId="0" borderId="0" xfId="23" applyFont="1" applyAlignment="1" applyProtection="1">
      <alignment vertical="center"/>
    </xf>
    <xf numFmtId="4" fontId="32" fillId="0" borderId="0" xfId="23" applyNumberFormat="1" applyFont="1" applyBorder="1" applyAlignment="1" applyProtection="1">
      <alignment vertical="center"/>
    </xf>
    <xf numFmtId="0" fontId="32" fillId="0" borderId="0" xfId="23" applyFont="1" applyAlignment="1" applyProtection="1">
      <alignment horizontal="center" vertical="center"/>
    </xf>
    <xf numFmtId="0" fontId="27" fillId="0" borderId="0" xfId="23" applyFont="1" applyBorder="1" applyAlignment="1" applyProtection="1">
      <alignment horizontal="centerContinuous" vertical="center"/>
    </xf>
    <xf numFmtId="0" fontId="33" fillId="0" borderId="0" xfId="23" applyFont="1" applyBorder="1" applyAlignment="1" applyProtection="1">
      <alignment horizontal="center" vertical="center"/>
    </xf>
    <xf numFmtId="0" fontId="30" fillId="0" borderId="38" xfId="23" applyFont="1" applyFill="1" applyBorder="1" applyAlignment="1" applyProtection="1">
      <alignment horizontal="center" vertical="center"/>
    </xf>
    <xf numFmtId="0" fontId="27" fillId="0" borderId="45" xfId="23" applyFont="1" applyBorder="1" applyAlignment="1" applyProtection="1">
      <alignment horizontal="left" vertical="center"/>
    </xf>
    <xf numFmtId="0" fontId="27" fillId="0" borderId="43" xfId="23" applyFont="1" applyBorder="1" applyAlignment="1" applyProtection="1">
      <alignment horizontal="left" vertical="center"/>
    </xf>
    <xf numFmtId="0" fontId="27" fillId="0" borderId="44" xfId="23" applyFont="1" applyBorder="1" applyAlignment="1" applyProtection="1">
      <alignment horizontal="left" vertical="center"/>
    </xf>
    <xf numFmtId="10" fontId="27" fillId="0" borderId="45" xfId="23" applyNumberFormat="1" applyFont="1" applyBorder="1" applyAlignment="1" applyProtection="1">
      <alignment vertical="center"/>
    </xf>
    <xf numFmtId="0" fontId="27" fillId="0" borderId="43" xfId="23" applyFont="1" applyBorder="1" applyAlignment="1" applyProtection="1">
      <alignment horizontal="center" vertical="center"/>
    </xf>
    <xf numFmtId="0" fontId="27" fillId="0" borderId="45" xfId="23" applyFont="1" applyBorder="1" applyAlignment="1" applyProtection="1">
      <alignment vertical="center"/>
    </xf>
    <xf numFmtId="0" fontId="27" fillId="0" borderId="43" xfId="23" applyFont="1" applyBorder="1" applyAlignment="1" applyProtection="1">
      <alignment vertical="center"/>
    </xf>
    <xf numFmtId="0" fontId="27" fillId="0" borderId="44" xfId="23" applyFont="1" applyBorder="1" applyAlignment="1" applyProtection="1">
      <alignment vertical="center"/>
    </xf>
    <xf numFmtId="0" fontId="27" fillId="0" borderId="48" xfId="23" applyFont="1" applyBorder="1" applyAlignment="1" applyProtection="1">
      <alignment horizontal="left" vertical="center"/>
    </xf>
    <xf numFmtId="10" fontId="27" fillId="0" borderId="24" xfId="23" applyNumberFormat="1" applyFont="1" applyBorder="1" applyAlignment="1" applyProtection="1">
      <alignment vertical="center"/>
    </xf>
    <xf numFmtId="0" fontId="27" fillId="0" borderId="21" xfId="23" applyFont="1" applyBorder="1" applyAlignment="1" applyProtection="1">
      <alignment horizontal="center" vertical="center"/>
    </xf>
    <xf numFmtId="0" fontId="27" fillId="0" borderId="12" xfId="23" applyFont="1" applyBorder="1" applyAlignment="1" applyProtection="1">
      <alignment horizontal="left" vertical="center"/>
    </xf>
    <xf numFmtId="0" fontId="27" fillId="0" borderId="24" xfId="23" applyFont="1" applyBorder="1" applyAlignment="1" applyProtection="1">
      <alignment horizontal="left" vertical="center"/>
    </xf>
    <xf numFmtId="0" fontId="33" fillId="0" borderId="11" xfId="23" applyFont="1" applyFill="1" applyBorder="1" applyAlignment="1" applyProtection="1">
      <alignment horizontal="center" vertical="center"/>
    </xf>
    <xf numFmtId="10" fontId="17" fillId="0" borderId="24" xfId="23" applyNumberFormat="1" applyFont="1" applyBorder="1" applyAlignment="1" applyProtection="1">
      <alignment vertical="center"/>
    </xf>
    <xf numFmtId="0" fontId="17" fillId="0" borderId="21" xfId="23" applyFont="1" applyBorder="1" applyAlignment="1" applyProtection="1">
      <alignment horizontal="center" vertical="center"/>
    </xf>
    <xf numFmtId="0" fontId="14" fillId="0" borderId="0" xfId="23" applyFont="1" applyBorder="1" applyAlignment="1" applyProtection="1">
      <alignment horizontal="center" vertical="center"/>
    </xf>
    <xf numFmtId="0" fontId="33" fillId="0" borderId="12" xfId="23" applyFont="1" applyFill="1" applyBorder="1" applyAlignment="1" applyProtection="1">
      <alignment vertical="center"/>
    </xf>
    <xf numFmtId="0" fontId="33" fillId="0" borderId="24" xfId="23" applyFont="1" applyFill="1" applyBorder="1" applyAlignment="1" applyProtection="1">
      <alignment vertical="center"/>
    </xf>
    <xf numFmtId="0" fontId="37" fillId="0" borderId="0" xfId="23" applyFont="1" applyBorder="1" applyAlignment="1" applyProtection="1">
      <alignment horizontal="left" vertical="center"/>
    </xf>
    <xf numFmtId="0" fontId="7" fillId="0" borderId="0" xfId="23"/>
    <xf numFmtId="0" fontId="7" fillId="0" borderId="0" xfId="23" applyAlignment="1" applyProtection="1">
      <alignment vertical="center"/>
    </xf>
    <xf numFmtId="0" fontId="14" fillId="0" borderId="0" xfId="23" applyFont="1" applyFill="1" applyBorder="1" applyAlignment="1" applyProtection="1">
      <alignment horizontal="center" vertical="center"/>
      <protection locked="0"/>
    </xf>
    <xf numFmtId="49" fontId="7" fillId="0" borderId="0" xfId="23" applyNumberFormat="1" applyFont="1" applyFill="1" applyBorder="1" applyAlignment="1" applyProtection="1">
      <alignment horizontal="center" vertical="center"/>
      <protection locked="0"/>
    </xf>
    <xf numFmtId="0" fontId="7" fillId="0" borderId="0" xfId="23" applyFont="1" applyFill="1" applyBorder="1" applyAlignment="1" applyProtection="1">
      <alignment vertical="center"/>
      <protection locked="0"/>
    </xf>
    <xf numFmtId="49" fontId="14" fillId="0" borderId="0" xfId="23" applyNumberFormat="1" applyFont="1" applyBorder="1" applyAlignment="1">
      <alignment horizontal="center" vertical="center" wrapText="1"/>
    </xf>
    <xf numFmtId="49" fontId="33" fillId="0" borderId="0" xfId="23" applyNumberFormat="1" applyFont="1" applyBorder="1" applyAlignment="1">
      <alignment horizontal="center" vertical="center" wrapText="1"/>
    </xf>
    <xf numFmtId="165" fontId="20" fillId="0" borderId="0" xfId="23" applyNumberFormat="1" applyFont="1" applyFill="1" applyBorder="1" applyAlignment="1" applyProtection="1">
      <alignment vertical="center"/>
    </xf>
    <xf numFmtId="49" fontId="7" fillId="0" borderId="0" xfId="23" applyNumberFormat="1" applyFont="1" applyFill="1" applyBorder="1" applyAlignment="1" applyProtection="1">
      <alignment horizontal="center" vertical="center" wrapText="1"/>
      <protection locked="0"/>
    </xf>
    <xf numFmtId="0" fontId="7" fillId="0" borderId="0" xfId="23" applyFont="1" applyFill="1" applyBorder="1" applyAlignment="1" applyProtection="1">
      <alignment horizontal="center" vertical="center"/>
      <protection locked="0"/>
    </xf>
    <xf numFmtId="4" fontId="7" fillId="0" borderId="0" xfId="23" applyNumberFormat="1" applyFont="1" applyFill="1" applyBorder="1" applyAlignment="1" applyProtection="1">
      <alignment horizontal="right" vertical="center"/>
      <protection locked="0"/>
    </xf>
    <xf numFmtId="49" fontId="20" fillId="0" borderId="0" xfId="23" applyNumberFormat="1" applyFont="1" applyFill="1" applyBorder="1" applyAlignment="1">
      <alignment horizontal="left" vertical="center" wrapText="1"/>
    </xf>
    <xf numFmtId="165" fontId="20" fillId="0" borderId="0" xfId="23" applyNumberFormat="1" applyFont="1" applyFill="1" applyBorder="1" applyAlignment="1">
      <alignment horizontal="left" vertical="center"/>
    </xf>
    <xf numFmtId="165" fontId="20" fillId="0" borderId="0" xfId="23" applyNumberFormat="1" applyFont="1" applyFill="1" applyBorder="1" applyAlignment="1">
      <alignment horizontal="left" vertical="center" wrapText="1"/>
    </xf>
    <xf numFmtId="4" fontId="35" fillId="0" borderId="0" xfId="23" applyNumberFormat="1" applyFont="1" applyFill="1" applyBorder="1" applyAlignment="1" applyProtection="1">
      <alignment vertical="center"/>
    </xf>
    <xf numFmtId="165" fontId="35" fillId="0" borderId="0" xfId="23" applyNumberFormat="1" applyFont="1" applyFill="1" applyBorder="1" applyAlignment="1" applyProtection="1">
      <alignment vertical="center"/>
    </xf>
    <xf numFmtId="49" fontId="20" fillId="0" borderId="0" xfId="23" applyNumberFormat="1" applyFont="1" applyFill="1" applyBorder="1" applyAlignment="1">
      <alignment horizontal="left" vertical="center"/>
    </xf>
    <xf numFmtId="0" fontId="35" fillId="0" borderId="0" xfId="23" applyFont="1" applyFill="1" applyBorder="1" applyAlignment="1" applyProtection="1">
      <alignment vertical="center"/>
    </xf>
    <xf numFmtId="165" fontId="7" fillId="0" borderId="0" xfId="24" applyFont="1" applyFill="1" applyBorder="1" applyAlignment="1" applyProtection="1">
      <alignment horizontal="right" vertical="center"/>
      <protection locked="0"/>
    </xf>
    <xf numFmtId="165" fontId="7" fillId="0" borderId="0" xfId="24" applyFont="1" applyFill="1" applyBorder="1" applyAlignment="1" applyProtection="1">
      <alignment horizontal="right" vertical="center" wrapText="1"/>
    </xf>
    <xf numFmtId="165" fontId="7" fillId="0" borderId="0" xfId="24" applyFont="1" applyFill="1" applyBorder="1" applyAlignment="1" applyProtection="1">
      <alignment horizontal="right" vertical="center"/>
    </xf>
    <xf numFmtId="165" fontId="14" fillId="0" borderId="0" xfId="24" applyFont="1" applyFill="1" applyBorder="1" applyAlignment="1" applyProtection="1">
      <alignment horizontal="right" vertical="center"/>
    </xf>
    <xf numFmtId="0" fontId="14" fillId="0" borderId="0" xfId="23" applyFont="1" applyFill="1" applyBorder="1" applyAlignment="1" applyProtection="1">
      <alignment horizontal="right" vertical="center" wrapText="1"/>
      <protection locked="0"/>
    </xf>
    <xf numFmtId="0" fontId="7" fillId="0" borderId="0" xfId="23" applyFont="1" applyFill="1" applyBorder="1" applyAlignment="1" applyProtection="1">
      <alignment horizontal="center" vertical="center" wrapText="1"/>
      <protection locked="0"/>
    </xf>
    <xf numFmtId="0" fontId="20" fillId="0" borderId="0" xfId="23" applyFont="1" applyFill="1" applyBorder="1" applyAlignment="1">
      <alignment horizontal="left" vertical="center" wrapText="1"/>
    </xf>
    <xf numFmtId="0" fontId="7" fillId="0" borderId="0" xfId="23" applyFont="1" applyFill="1" applyBorder="1" applyAlignment="1" applyProtection="1">
      <alignment vertical="center"/>
    </xf>
    <xf numFmtId="0" fontId="14" fillId="0" borderId="0" xfId="23" applyFont="1" applyFill="1" applyBorder="1" applyAlignment="1" applyProtection="1">
      <alignment horizontal="right" vertical="center"/>
    </xf>
    <xf numFmtId="0" fontId="17" fillId="0" borderId="0" xfId="23" applyFont="1" applyFill="1" applyBorder="1" applyAlignment="1" applyProtection="1">
      <alignment vertical="center"/>
    </xf>
    <xf numFmtId="0" fontId="17" fillId="0" borderId="0" xfId="23" applyFont="1" applyFill="1" applyBorder="1" applyAlignment="1" applyProtection="1">
      <alignment horizontal="left" wrapText="1"/>
    </xf>
    <xf numFmtId="0" fontId="7" fillId="0" borderId="0" xfId="23" applyFill="1" applyBorder="1" applyAlignment="1" applyProtection="1">
      <alignment vertical="center"/>
    </xf>
    <xf numFmtId="0" fontId="20" fillId="0" borderId="0" xfId="23" applyFont="1" applyFill="1" applyBorder="1" applyAlignment="1" applyProtection="1">
      <alignment horizontal="left" vertical="center"/>
    </xf>
    <xf numFmtId="0" fontId="7" fillId="0" borderId="0" xfId="23" applyFont="1" applyFill="1" applyBorder="1" applyAlignment="1" applyProtection="1">
      <alignment horizontal="left" vertical="center" wrapText="1"/>
      <protection locked="0"/>
    </xf>
    <xf numFmtId="0" fontId="14" fillId="0" borderId="0" xfId="23" applyFont="1" applyFill="1" applyBorder="1" applyAlignment="1" applyProtection="1">
      <alignment horizontal="left" vertical="center" wrapText="1"/>
      <protection locked="0"/>
    </xf>
    <xf numFmtId="0" fontId="20" fillId="0" borderId="0" xfId="23" applyFont="1" applyAlignment="1" applyProtection="1">
      <alignment horizontal="left" vertical="center"/>
    </xf>
    <xf numFmtId="0" fontId="27" fillId="9" borderId="2" xfId="23" applyFont="1" applyFill="1" applyBorder="1" applyAlignment="1" applyProtection="1">
      <alignment vertical="center"/>
    </xf>
    <xf numFmtId="0" fontId="27" fillId="9" borderId="40" xfId="23" applyFont="1" applyFill="1" applyBorder="1" applyAlignment="1" applyProtection="1">
      <alignment vertical="center"/>
    </xf>
    <xf numFmtId="4" fontId="38" fillId="6" borderId="45" xfId="9" applyNumberFormat="1" applyFont="1" applyFill="1" applyBorder="1" applyAlignment="1" applyProtection="1">
      <alignment horizontal="right" vertical="center" readingOrder="1"/>
      <protection locked="0"/>
    </xf>
    <xf numFmtId="4" fontId="38" fillId="6" borderId="43" xfId="9" applyNumberFormat="1" applyFont="1" applyFill="1" applyBorder="1" applyAlignment="1" applyProtection="1">
      <alignment horizontal="right" vertical="center" readingOrder="1"/>
      <protection locked="0"/>
    </xf>
    <xf numFmtId="4" fontId="38" fillId="6" borderId="44" xfId="9" applyNumberFormat="1" applyFont="1" applyFill="1" applyBorder="1" applyAlignment="1" applyProtection="1">
      <alignment horizontal="right" vertical="center" readingOrder="1"/>
      <protection locked="0"/>
    </xf>
    <xf numFmtId="4" fontId="38" fillId="6" borderId="45" xfId="9" applyNumberFormat="1" applyFont="1" applyFill="1" applyBorder="1" applyAlignment="1" applyProtection="1">
      <alignment vertical="center" readingOrder="1"/>
      <protection locked="0"/>
    </xf>
    <xf numFmtId="4" fontId="38" fillId="6" borderId="43" xfId="9" applyNumberFormat="1" applyFont="1" applyFill="1" applyBorder="1" applyAlignment="1" applyProtection="1">
      <alignment vertical="center" readingOrder="1"/>
      <protection locked="0"/>
    </xf>
    <xf numFmtId="4" fontId="38" fillId="6" borderId="44" xfId="9" applyNumberFormat="1" applyFont="1" applyFill="1" applyBorder="1" applyAlignment="1" applyProtection="1">
      <alignment vertical="center" readingOrder="1"/>
      <protection locked="0"/>
    </xf>
    <xf numFmtId="0" fontId="44" fillId="11" borderId="2" xfId="30" applyNumberFormat="1" applyFont="1" applyFill="1" applyBorder="1" applyAlignment="1">
      <alignment vertical="center" wrapText="1"/>
    </xf>
    <xf numFmtId="171" fontId="10" fillId="2" borderId="15" xfId="34" applyNumberFormat="1" applyFont="1" applyFill="1" applyBorder="1" applyAlignment="1">
      <alignment horizontal="center" vertical="center"/>
    </xf>
    <xf numFmtId="1" fontId="10" fillId="2" borderId="48" xfId="34" applyNumberFormat="1" applyFont="1" applyFill="1" applyBorder="1" applyAlignment="1">
      <alignment horizontal="left" vertical="center" wrapText="1"/>
    </xf>
    <xf numFmtId="0" fontId="17" fillId="0" borderId="21" xfId="0" applyFont="1" applyFill="1" applyBorder="1" applyAlignment="1">
      <alignment horizontal="center" vertical="center" wrapText="1"/>
    </xf>
    <xf numFmtId="0" fontId="31" fillId="8" borderId="0" xfId="23" applyFont="1" applyFill="1" applyBorder="1" applyAlignment="1" applyProtection="1">
      <alignment horizontal="left" vertical="center"/>
    </xf>
    <xf numFmtId="0" fontId="17" fillId="0" borderId="24" xfId="23" applyFont="1" applyBorder="1" applyAlignment="1" applyProtection="1">
      <alignment horizontal="left" vertical="center"/>
    </xf>
    <xf numFmtId="0" fontId="17" fillId="0" borderId="12" xfId="23" applyFont="1" applyBorder="1" applyAlignment="1" applyProtection="1">
      <alignment horizontal="left" vertical="center"/>
    </xf>
    <xf numFmtId="0" fontId="26" fillId="0" borderId="0" xfId="9" applyFont="1" applyFill="1" applyBorder="1" applyAlignment="1" applyProtection="1">
      <alignment readingOrder="1"/>
      <protection locked="0"/>
    </xf>
    <xf numFmtId="0" fontId="33" fillId="0" borderId="14" xfId="23" applyFont="1" applyFill="1" applyBorder="1" applyAlignment="1" applyProtection="1">
      <alignment horizontal="center" vertical="center"/>
    </xf>
    <xf numFmtId="0" fontId="26" fillId="0" borderId="0" xfId="9" applyFont="1" applyFill="1" applyAlignment="1" applyProtection="1">
      <alignment vertical="center" readingOrder="1"/>
      <protection locked="0"/>
    </xf>
    <xf numFmtId="49" fontId="7" fillId="0" borderId="0" xfId="23" applyNumberFormat="1" applyFont="1" applyFill="1" applyBorder="1" applyAlignment="1" applyProtection="1">
      <alignment horizontal="center" vertical="center"/>
      <protection locked="0"/>
    </xf>
    <xf numFmtId="0" fontId="43" fillId="6" borderId="18" xfId="9" applyFont="1" applyFill="1" applyBorder="1" applyAlignment="1">
      <alignment vertical="center" wrapText="1"/>
    </xf>
    <xf numFmtId="49" fontId="7" fillId="0" borderId="0" xfId="23" applyNumberFormat="1" applyFont="1" applyFill="1" applyBorder="1" applyAlignment="1" applyProtection="1">
      <alignment vertical="center"/>
      <protection locked="0"/>
    </xf>
    <xf numFmtId="0" fontId="14" fillId="0" borderId="0" xfId="23" applyFont="1" applyFill="1" applyBorder="1" applyAlignment="1" applyProtection="1">
      <alignment vertical="center"/>
      <protection locked="0"/>
    </xf>
    <xf numFmtId="0" fontId="7" fillId="0" borderId="0" xfId="23" applyFont="1" applyFill="1" applyBorder="1" applyAlignment="1" applyProtection="1">
      <alignment vertical="center" wrapText="1"/>
      <protection locked="0"/>
    </xf>
    <xf numFmtId="0" fontId="23" fillId="0" borderId="0" xfId="9" applyFont="1" applyFill="1" applyBorder="1" applyAlignment="1"/>
    <xf numFmtId="2" fontId="38" fillId="0" borderId="0" xfId="9" applyNumberFormat="1" applyFont="1" applyFill="1" applyBorder="1" applyAlignment="1">
      <alignment vertical="center" readingOrder="1"/>
    </xf>
    <xf numFmtId="2" fontId="38" fillId="0" borderId="0" xfId="9" applyNumberFormat="1" applyFont="1" applyFill="1" applyBorder="1" applyAlignment="1">
      <alignment readingOrder="1"/>
    </xf>
    <xf numFmtId="0" fontId="21" fillId="0" borderId="0" xfId="9" applyFont="1" applyFill="1" applyBorder="1" applyAlignment="1"/>
    <xf numFmtId="0" fontId="52" fillId="0" borderId="0" xfId="9" applyFont="1" applyFill="1" applyBorder="1" applyAlignment="1">
      <alignment horizontal="center" readingOrder="1"/>
    </xf>
    <xf numFmtId="0" fontId="10" fillId="11" borderId="0" xfId="34" applyFont="1" applyFill="1" applyBorder="1" applyAlignment="1">
      <alignment horizontal="center" vertical="center"/>
    </xf>
    <xf numFmtId="0" fontId="26" fillId="0" borderId="0" xfId="9" applyFont="1" applyFill="1" applyAlignment="1" applyProtection="1">
      <alignment horizontal="center" vertical="center" readingOrder="1"/>
      <protection locked="0"/>
    </xf>
    <xf numFmtId="4" fontId="26" fillId="0" borderId="0" xfId="9" applyNumberFormat="1" applyFont="1" applyFill="1" applyAlignment="1" applyProtection="1">
      <alignment vertical="center" readingOrder="1"/>
      <protection locked="0"/>
    </xf>
    <xf numFmtId="0" fontId="52" fillId="0" borderId="0" xfId="9" applyFont="1" applyFill="1" applyBorder="1" applyAlignment="1">
      <alignment horizontal="center" readingOrder="1"/>
    </xf>
    <xf numFmtId="0" fontId="21" fillId="0" borderId="0" xfId="9" applyFont="1" applyFill="1" applyBorder="1" applyAlignment="1">
      <alignment readingOrder="1"/>
    </xf>
    <xf numFmtId="4" fontId="26" fillId="0" borderId="0" xfId="9" applyNumberFormat="1" applyFont="1" applyFill="1" applyAlignment="1" applyProtection="1">
      <alignment readingOrder="1"/>
      <protection locked="0"/>
    </xf>
    <xf numFmtId="4" fontId="26" fillId="0" borderId="0" xfId="9" applyNumberFormat="1" applyFont="1" applyFill="1" applyAlignment="1">
      <alignment readingOrder="1"/>
    </xf>
    <xf numFmtId="4" fontId="26" fillId="0" borderId="0" xfId="9" applyNumberFormat="1" applyFont="1" applyFill="1" applyBorder="1" applyAlignment="1">
      <alignment readingOrder="1"/>
    </xf>
    <xf numFmtId="4" fontId="57" fillId="0" borderId="0" xfId="9" applyNumberFormat="1" applyFont="1" applyFill="1" applyBorder="1" applyAlignment="1">
      <alignment horizontal="center" readingOrder="1"/>
    </xf>
    <xf numFmtId="4" fontId="57" fillId="0" borderId="0" xfId="9" applyNumberFormat="1" applyFont="1" applyFill="1" applyAlignment="1" applyProtection="1">
      <alignment horizontal="center" vertical="center" readingOrder="1"/>
      <protection locked="0"/>
    </xf>
    <xf numFmtId="4" fontId="25" fillId="6" borderId="21" xfId="9" applyNumberFormat="1" applyFont="1" applyFill="1" applyBorder="1" applyAlignment="1" applyProtection="1">
      <alignment horizontal="right" vertical="center" readingOrder="1"/>
      <protection locked="0"/>
    </xf>
    <xf numFmtId="0" fontId="22" fillId="0" borderId="0" xfId="9" applyFont="1" applyFill="1" applyAlignment="1" applyProtection="1">
      <alignment vertical="center" readingOrder="1"/>
      <protection locked="0"/>
    </xf>
    <xf numFmtId="0" fontId="25" fillId="6" borderId="43" xfId="9" applyFont="1" applyFill="1" applyBorder="1" applyAlignment="1">
      <alignment horizontal="center" vertical="center" wrapText="1"/>
    </xf>
    <xf numFmtId="0" fontId="25" fillId="6" borderId="21" xfId="9" applyFont="1" applyFill="1" applyBorder="1" applyAlignment="1">
      <alignment horizontal="center" vertical="center" wrapText="1"/>
    </xf>
    <xf numFmtId="0" fontId="25" fillId="0" borderId="44" xfId="9" applyFont="1" applyFill="1" applyBorder="1" applyAlignment="1">
      <alignment horizontal="center" vertical="center" wrapText="1" readingOrder="1"/>
    </xf>
    <xf numFmtId="0" fontId="53" fillId="0" borderId="0" xfId="9" applyFont="1" applyFill="1" applyBorder="1" applyAlignment="1"/>
    <xf numFmtId="0" fontId="44" fillId="0" borderId="2" xfId="30" applyNumberFormat="1" applyFont="1" applyFill="1" applyBorder="1" applyAlignment="1">
      <alignment vertical="center" wrapText="1"/>
    </xf>
    <xf numFmtId="17" fontId="54" fillId="0" borderId="0" xfId="9" applyNumberFormat="1" applyFont="1" applyFill="1" applyAlignment="1" applyProtection="1">
      <alignment vertical="center" readingOrder="1"/>
      <protection locked="0"/>
    </xf>
    <xf numFmtId="0" fontId="55" fillId="0" borderId="0" xfId="9" applyFont="1" applyFill="1" applyAlignment="1" applyProtection="1">
      <alignment vertical="center" readingOrder="1"/>
      <protection locked="0"/>
    </xf>
    <xf numFmtId="0" fontId="56" fillId="0" borderId="0" xfId="9" applyFont="1" applyFill="1" applyAlignment="1" applyProtection="1">
      <alignment vertical="center" readingOrder="1"/>
      <protection locked="0"/>
    </xf>
    <xf numFmtId="0" fontId="2" fillId="0" borderId="48" xfId="34" applyBorder="1" applyAlignment="1">
      <alignment vertical="center"/>
    </xf>
    <xf numFmtId="4" fontId="38" fillId="6" borderId="55" xfId="9" applyNumberFormat="1" applyFont="1" applyFill="1" applyBorder="1" applyAlignment="1" applyProtection="1">
      <alignment horizontal="right" vertical="center" readingOrder="1"/>
      <protection locked="0"/>
    </xf>
    <xf numFmtId="4" fontId="25" fillId="0" borderId="21" xfId="9" applyNumberFormat="1" applyFont="1" applyFill="1" applyBorder="1" applyAlignment="1" applyProtection="1">
      <alignment horizontal="right" vertical="center" readingOrder="1"/>
      <protection locked="0"/>
    </xf>
    <xf numFmtId="4" fontId="25" fillId="3" borderId="21" xfId="9" applyNumberFormat="1" applyFont="1" applyFill="1" applyBorder="1" applyAlignment="1" applyProtection="1">
      <alignment horizontal="right" vertical="center" readingOrder="1"/>
      <protection locked="0"/>
    </xf>
    <xf numFmtId="4" fontId="38" fillId="6" borderId="21" xfId="9" applyNumberFormat="1" applyFont="1" applyFill="1" applyBorder="1" applyAlignment="1" applyProtection="1">
      <alignment horizontal="right" vertical="center" readingOrder="1"/>
      <protection locked="0"/>
    </xf>
    <xf numFmtId="4" fontId="38" fillId="6" borderId="21" xfId="9" applyNumberFormat="1" applyFont="1" applyFill="1" applyBorder="1" applyAlignment="1" applyProtection="1">
      <alignment horizontal="center" vertical="center" readingOrder="1"/>
      <protection locked="0"/>
    </xf>
    <xf numFmtId="4" fontId="25" fillId="0" borderId="21" xfId="9" applyNumberFormat="1" applyFont="1" applyFill="1" applyBorder="1" applyAlignment="1" applyProtection="1">
      <alignment horizontal="right" vertical="center" readingOrder="2"/>
      <protection locked="0"/>
    </xf>
    <xf numFmtId="4" fontId="25" fillId="0" borderId="48" xfId="9" applyNumberFormat="1" applyFont="1" applyFill="1" applyBorder="1" applyAlignment="1" applyProtection="1">
      <alignment horizontal="right" vertical="center" readingOrder="1"/>
      <protection locked="0"/>
    </xf>
    <xf numFmtId="0" fontId="25" fillId="0" borderId="48" xfId="9" applyFont="1" applyFill="1" applyBorder="1" applyAlignment="1">
      <alignment horizontal="center" vertical="center" wrapText="1" readingOrder="1"/>
    </xf>
    <xf numFmtId="0" fontId="10" fillId="10" borderId="6" xfId="34" applyFont="1" applyFill="1" applyBorder="1" applyAlignment="1">
      <alignment horizontal="center" vertical="center"/>
    </xf>
    <xf numFmtId="0" fontId="25" fillId="0" borderId="68" xfId="9" applyFont="1" applyFill="1" applyBorder="1" applyAlignment="1">
      <alignment horizontal="center" vertical="center" wrapText="1"/>
    </xf>
    <xf numFmtId="0" fontId="25" fillId="0" borderId="68" xfId="9" applyFont="1" applyFill="1" applyBorder="1" applyAlignment="1">
      <alignment horizontal="center" vertical="center" wrapText="1" readingOrder="1"/>
    </xf>
    <xf numFmtId="0" fontId="25" fillId="0" borderId="72" xfId="9" applyFont="1" applyFill="1" applyBorder="1" applyAlignment="1">
      <alignment horizontal="center" vertical="center" wrapText="1" readingOrder="1"/>
    </xf>
    <xf numFmtId="4" fontId="25" fillId="0" borderId="68" xfId="9" applyNumberFormat="1" applyFont="1" applyFill="1" applyBorder="1" applyAlignment="1" applyProtection="1">
      <alignment horizontal="right" vertical="center" readingOrder="1"/>
      <protection locked="0"/>
    </xf>
    <xf numFmtId="0" fontId="24" fillId="6" borderId="55" xfId="9" applyFont="1" applyFill="1" applyBorder="1" applyAlignment="1">
      <alignment horizontal="center" vertical="center" wrapText="1"/>
    </xf>
    <xf numFmtId="0" fontId="41" fillId="6" borderId="65" xfId="9" applyFont="1" applyFill="1" applyBorder="1" applyAlignment="1">
      <alignment horizontal="center" vertical="center" wrapText="1"/>
    </xf>
    <xf numFmtId="4" fontId="41" fillId="6" borderId="54" xfId="9" applyNumberFormat="1" applyFont="1" applyFill="1" applyBorder="1" applyAlignment="1" applyProtection="1">
      <alignment horizontal="right" vertical="center" readingOrder="1"/>
      <protection locked="0"/>
    </xf>
    <xf numFmtId="4" fontId="41" fillId="6" borderId="21" xfId="9" applyNumberFormat="1" applyFont="1" applyFill="1" applyBorder="1" applyAlignment="1" applyProtection="1">
      <alignment horizontal="right" vertical="center" readingOrder="1"/>
      <protection locked="0"/>
    </xf>
    <xf numFmtId="4" fontId="41" fillId="6" borderId="65" xfId="9" applyNumberFormat="1" applyFont="1" applyFill="1" applyBorder="1" applyAlignment="1" applyProtection="1">
      <alignment horizontal="right" vertical="center" readingOrder="1"/>
      <protection locked="0"/>
    </xf>
    <xf numFmtId="0" fontId="25" fillId="0" borderId="72" xfId="9" applyFont="1" applyFill="1" applyBorder="1" applyAlignment="1">
      <alignment horizontal="center" vertical="center" wrapText="1"/>
    </xf>
    <xf numFmtId="0" fontId="25" fillId="0" borderId="6" xfId="9" applyFont="1" applyFill="1" applyBorder="1" applyAlignment="1">
      <alignment horizontal="center" vertical="center" wrapText="1"/>
    </xf>
    <xf numFmtId="4" fontId="25" fillId="0" borderId="6" xfId="9" applyNumberFormat="1" applyFont="1" applyFill="1" applyBorder="1" applyAlignment="1" applyProtection="1">
      <alignment horizontal="right" vertical="center" readingOrder="1"/>
      <protection locked="0"/>
    </xf>
    <xf numFmtId="0" fontId="25" fillId="0" borderId="55" xfId="9" applyFont="1" applyFill="1" applyBorder="1" applyAlignment="1">
      <alignment horizontal="center" vertical="center" wrapText="1"/>
    </xf>
    <xf numFmtId="4" fontId="25" fillId="0" borderId="55" xfId="9" applyNumberFormat="1" applyFont="1" applyFill="1" applyBorder="1" applyAlignment="1" applyProtection="1">
      <alignment horizontal="right" vertical="center" readingOrder="1"/>
      <protection locked="0"/>
    </xf>
    <xf numFmtId="0" fontId="25" fillId="0" borderId="55" xfId="9" applyFont="1" applyFill="1" applyBorder="1" applyAlignment="1">
      <alignment horizontal="center" vertical="center" wrapText="1" readingOrder="1"/>
    </xf>
    <xf numFmtId="4" fontId="25" fillId="3" borderId="54" xfId="9" applyNumberFormat="1" applyFont="1" applyFill="1" applyBorder="1" applyAlignment="1" applyProtection="1">
      <alignment horizontal="right" vertical="center" readingOrder="1"/>
      <protection locked="0"/>
    </xf>
    <xf numFmtId="4" fontId="25" fillId="3" borderId="65" xfId="9" applyNumberFormat="1" applyFont="1" applyFill="1" applyBorder="1" applyAlignment="1" applyProtection="1">
      <alignment horizontal="right" vertical="center" readingOrder="1"/>
      <protection locked="0"/>
    </xf>
    <xf numFmtId="0" fontId="43" fillId="6" borderId="55" xfId="9" applyFont="1" applyFill="1" applyBorder="1" applyAlignment="1">
      <alignment horizontal="center" vertical="center" wrapText="1"/>
    </xf>
    <xf numFmtId="0" fontId="38" fillId="6" borderId="65" xfId="9" applyFont="1" applyFill="1" applyBorder="1" applyAlignment="1">
      <alignment horizontal="center" vertical="center" wrapText="1"/>
    </xf>
    <xf numFmtId="4" fontId="38" fillId="6" borderId="54" xfId="9" applyNumberFormat="1" applyFont="1" applyFill="1" applyBorder="1" applyAlignment="1" applyProtection="1">
      <alignment horizontal="right" vertical="center" readingOrder="1"/>
      <protection locked="0"/>
    </xf>
    <xf numFmtId="4" fontId="38" fillId="6" borderId="65" xfId="9" applyNumberFormat="1" applyFont="1" applyFill="1" applyBorder="1" applyAlignment="1" applyProtection="1">
      <alignment horizontal="right" vertical="center" readingOrder="1"/>
      <protection locked="0"/>
    </xf>
    <xf numFmtId="0" fontId="25" fillId="3" borderId="65" xfId="9" applyFont="1" applyFill="1" applyBorder="1" applyAlignment="1">
      <alignment horizontal="center" vertical="center" wrapText="1"/>
    </xf>
    <xf numFmtId="0" fontId="43" fillId="6" borderId="55" xfId="9" applyFont="1" applyFill="1" applyBorder="1" applyAlignment="1">
      <alignment vertical="center" wrapText="1"/>
    </xf>
    <xf numFmtId="0" fontId="17" fillId="0" borderId="55" xfId="0" applyFont="1" applyFill="1" applyBorder="1" applyAlignment="1">
      <alignment horizontal="center" vertical="center" wrapText="1"/>
    </xf>
    <xf numFmtId="49" fontId="17" fillId="0" borderId="55" xfId="0" applyNumberFormat="1" applyFont="1" applyFill="1" applyBorder="1" applyAlignment="1">
      <alignment horizontal="center" vertical="center" wrapText="1"/>
    </xf>
    <xf numFmtId="0" fontId="25" fillId="3" borderId="55" xfId="9" applyFont="1" applyFill="1" applyBorder="1" applyAlignment="1">
      <alignment horizontal="center" vertical="center" wrapText="1"/>
    </xf>
    <xf numFmtId="0" fontId="25" fillId="6" borderId="54" xfId="9" applyFont="1" applyFill="1" applyBorder="1" applyAlignment="1">
      <alignment horizontal="center" vertical="center" wrapText="1"/>
    </xf>
    <xf numFmtId="0" fontId="25" fillId="6" borderId="65" xfId="9" applyFont="1" applyFill="1" applyBorder="1" applyAlignment="1">
      <alignment horizontal="center" vertical="center" wrapText="1"/>
    </xf>
    <xf numFmtId="4" fontId="25" fillId="6" borderId="54" xfId="9" applyNumberFormat="1" applyFont="1" applyFill="1" applyBorder="1" applyAlignment="1" applyProtection="1">
      <alignment horizontal="right" vertical="center" readingOrder="1"/>
      <protection locked="0"/>
    </xf>
    <xf numFmtId="4" fontId="25" fillId="6" borderId="65" xfId="9" applyNumberFormat="1" applyFont="1" applyFill="1" applyBorder="1" applyAlignment="1" applyProtection="1">
      <alignment horizontal="right" vertical="center" readingOrder="1"/>
      <protection locked="0"/>
    </xf>
    <xf numFmtId="0" fontId="43" fillId="6" borderId="65" xfId="9" applyFont="1" applyFill="1" applyBorder="1" applyAlignment="1">
      <alignment vertical="center" wrapText="1"/>
    </xf>
    <xf numFmtId="0" fontId="25" fillId="0" borderId="65" xfId="9" applyFont="1" applyFill="1" applyBorder="1" applyAlignment="1">
      <alignment horizontal="center" vertical="center" wrapText="1" readingOrder="1"/>
    </xf>
    <xf numFmtId="4" fontId="25" fillId="0" borderId="54" xfId="9" applyNumberFormat="1" applyFont="1" applyFill="1" applyBorder="1" applyAlignment="1" applyProtection="1">
      <alignment horizontal="right" vertical="center" readingOrder="1"/>
      <protection locked="0"/>
    </xf>
    <xf numFmtId="4" fontId="25" fillId="0" borderId="65" xfId="9" applyNumberFormat="1" applyFont="1" applyFill="1" applyBorder="1" applyAlignment="1" applyProtection="1">
      <alignment horizontal="right" vertical="center" readingOrder="1"/>
      <protection locked="0"/>
    </xf>
    <xf numFmtId="0" fontId="25" fillId="0" borderId="65" xfId="9" applyFont="1" applyFill="1" applyBorder="1" applyAlignment="1">
      <alignment horizontal="center" vertical="center" wrapText="1"/>
    </xf>
    <xf numFmtId="4" fontId="22" fillId="0" borderId="0" xfId="9" applyNumberFormat="1" applyFont="1" applyFill="1" applyAlignment="1" applyProtection="1">
      <alignment readingOrder="1"/>
      <protection locked="0"/>
    </xf>
    <xf numFmtId="4" fontId="26" fillId="0" borderId="0" xfId="9" applyNumberFormat="1" applyFont="1" applyFill="1" applyAlignment="1" applyProtection="1">
      <alignment horizontal="center" vertical="center" readingOrder="1"/>
      <protection locked="0"/>
    </xf>
    <xf numFmtId="0" fontId="10" fillId="0" borderId="0" xfId="34" applyFont="1" applyFill="1" applyBorder="1" applyAlignment="1">
      <alignment horizontal="center" vertical="center"/>
    </xf>
    <xf numFmtId="10" fontId="55" fillId="0" borderId="0" xfId="9" applyNumberFormat="1" applyFont="1" applyFill="1" applyAlignment="1" applyProtection="1">
      <alignment vertical="center" readingOrder="1"/>
      <protection locked="0"/>
    </xf>
    <xf numFmtId="0" fontId="25" fillId="0" borderId="10" xfId="9" applyFont="1" applyFill="1" applyBorder="1" applyAlignment="1">
      <alignment horizontal="center" vertical="center" wrapText="1" readingOrder="1"/>
    </xf>
    <xf numFmtId="0" fontId="38" fillId="6" borderId="55" xfId="9" applyFont="1" applyFill="1" applyBorder="1" applyAlignment="1">
      <alignment horizontal="center" vertical="center" wrapText="1"/>
    </xf>
    <xf numFmtId="4" fontId="38" fillId="6" borderId="55" xfId="9" applyNumberFormat="1" applyFont="1" applyFill="1" applyBorder="1" applyAlignment="1" applyProtection="1">
      <alignment horizontal="center" vertical="center" readingOrder="1"/>
      <protection locked="0"/>
    </xf>
    <xf numFmtId="0" fontId="2" fillId="0" borderId="0" xfId="34" applyAlignment="1">
      <alignment vertical="center"/>
    </xf>
    <xf numFmtId="10" fontId="9" fillId="2" borderId="13" xfId="30" applyNumberFormat="1" applyFont="1" applyFill="1" applyBorder="1" applyAlignment="1" applyProtection="1">
      <alignment horizontal="right" vertical="center"/>
    </xf>
    <xf numFmtId="10" fontId="9" fillId="0" borderId="13" xfId="30" applyNumberFormat="1" applyFont="1" applyFill="1" applyBorder="1" applyAlignment="1" applyProtection="1">
      <alignment horizontal="right" vertical="center"/>
    </xf>
    <xf numFmtId="10" fontId="9" fillId="0" borderId="19" xfId="30" applyNumberFormat="1" applyFont="1" applyFill="1" applyBorder="1" applyAlignment="1" applyProtection="1">
      <alignment horizontal="right" vertical="center"/>
    </xf>
    <xf numFmtId="10" fontId="58" fillId="0" borderId="62" xfId="34" applyNumberFormat="1" applyFont="1" applyBorder="1" applyAlignment="1">
      <alignment vertical="center"/>
    </xf>
    <xf numFmtId="0" fontId="48" fillId="12" borderId="55" xfId="34" applyFont="1" applyFill="1" applyBorder="1" applyAlignment="1">
      <alignment horizontal="right" vertical="center"/>
    </xf>
    <xf numFmtId="0" fontId="48" fillId="2" borderId="55" xfId="34" applyFont="1" applyFill="1" applyBorder="1" applyAlignment="1">
      <alignment horizontal="right" vertical="center"/>
    </xf>
    <xf numFmtId="0" fontId="48" fillId="0" borderId="55" xfId="34" applyFont="1" applyFill="1" applyBorder="1" applyAlignment="1">
      <alignment horizontal="right" vertical="center"/>
    </xf>
    <xf numFmtId="0" fontId="48" fillId="0" borderId="54" xfId="34" applyFont="1" applyFill="1" applyBorder="1" applyAlignment="1">
      <alignment horizontal="right" vertical="center"/>
    </xf>
    <xf numFmtId="10" fontId="58" fillId="0" borderId="63" xfId="34" applyNumberFormat="1" applyFont="1" applyBorder="1" applyAlignment="1">
      <alignment vertical="center"/>
    </xf>
    <xf numFmtId="172" fontId="9" fillId="2" borderId="10" xfId="34" applyNumberFormat="1" applyFont="1" applyFill="1" applyBorder="1" applyAlignment="1">
      <alignment horizontal="right" vertical="center"/>
    </xf>
    <xf numFmtId="172" fontId="9" fillId="0" borderId="10" xfId="34" applyNumberFormat="1" applyFont="1" applyFill="1" applyBorder="1" applyAlignment="1">
      <alignment horizontal="right" vertical="center"/>
    </xf>
    <xf numFmtId="172" fontId="9" fillId="0" borderId="37" xfId="34" applyNumberFormat="1" applyFont="1" applyFill="1" applyBorder="1" applyAlignment="1">
      <alignment horizontal="right" vertical="center"/>
    </xf>
    <xf numFmtId="4" fontId="58" fillId="0" borderId="57" xfId="34" applyNumberFormat="1" applyFont="1" applyBorder="1" applyAlignment="1">
      <alignment vertical="center"/>
    </xf>
    <xf numFmtId="10" fontId="9" fillId="2" borderId="19" xfId="30" applyNumberFormat="1" applyFont="1" applyFill="1" applyBorder="1" applyAlignment="1" applyProtection="1">
      <alignment horizontal="right" vertical="center"/>
    </xf>
    <xf numFmtId="0" fontId="48" fillId="12" borderId="54" xfId="34" applyFont="1" applyFill="1" applyBorder="1" applyAlignment="1">
      <alignment horizontal="right" vertical="center"/>
    </xf>
    <xf numFmtId="172" fontId="9" fillId="2" borderId="37" xfId="34" applyNumberFormat="1" applyFont="1" applyFill="1" applyBorder="1" applyAlignment="1">
      <alignment horizontal="right" vertical="center"/>
    </xf>
    <xf numFmtId="10" fontId="9" fillId="2" borderId="48" xfId="30" applyNumberFormat="1" applyFont="1" applyFill="1" applyBorder="1" applyAlignment="1" applyProtection="1">
      <alignment horizontal="right" vertical="center"/>
    </xf>
    <xf numFmtId="10" fontId="9" fillId="2" borderId="45" xfId="30" applyNumberFormat="1" applyFont="1" applyFill="1" applyBorder="1" applyAlignment="1" applyProtection="1">
      <alignment horizontal="right" vertical="center"/>
    </xf>
    <xf numFmtId="10" fontId="58" fillId="0" borderId="16" xfId="34" applyNumberFormat="1" applyFont="1" applyBorder="1" applyAlignment="1">
      <alignment vertical="center"/>
    </xf>
    <xf numFmtId="172" fontId="9" fillId="0" borderId="55" xfId="34" applyNumberFormat="1" applyFont="1" applyFill="1" applyBorder="1" applyAlignment="1">
      <alignment horizontal="right" vertical="center"/>
    </xf>
    <xf numFmtId="172" fontId="9" fillId="12" borderId="55" xfId="34" applyNumberFormat="1" applyFont="1" applyFill="1" applyBorder="1" applyAlignment="1">
      <alignment horizontal="right" vertical="center"/>
    </xf>
    <xf numFmtId="172" fontId="9" fillId="12" borderId="54" xfId="34" applyNumberFormat="1" applyFont="1" applyFill="1" applyBorder="1" applyAlignment="1">
      <alignment horizontal="right" vertical="center"/>
    </xf>
    <xf numFmtId="172" fontId="9" fillId="2" borderId="68" xfId="34" applyNumberFormat="1" applyFont="1" applyFill="1" applyBorder="1" applyAlignment="1">
      <alignment horizontal="right" vertical="center"/>
    </xf>
    <xf numFmtId="172" fontId="9" fillId="2" borderId="66" xfId="34" applyNumberFormat="1" applyFont="1" applyFill="1" applyBorder="1" applyAlignment="1">
      <alignment horizontal="right" vertical="center"/>
    </xf>
    <xf numFmtId="4" fontId="58" fillId="0" borderId="67" xfId="34" applyNumberFormat="1" applyFont="1" applyBorder="1" applyAlignment="1">
      <alignment vertical="center"/>
    </xf>
    <xf numFmtId="172" fontId="48" fillId="13" borderId="55" xfId="34" applyNumberFormat="1" applyFont="1" applyFill="1" applyBorder="1" applyAlignment="1">
      <alignment horizontal="right" vertical="center"/>
    </xf>
    <xf numFmtId="172" fontId="48" fillId="12" borderId="55" xfId="34" applyNumberFormat="1" applyFont="1" applyFill="1" applyBorder="1" applyAlignment="1">
      <alignment horizontal="right" vertical="center"/>
    </xf>
    <xf numFmtId="172" fontId="48" fillId="12" borderId="54" xfId="34" applyNumberFormat="1" applyFont="1" applyFill="1" applyBorder="1" applyAlignment="1">
      <alignment horizontal="right" vertical="center"/>
    </xf>
    <xf numFmtId="174" fontId="10" fillId="2" borderId="48" xfId="35" applyNumberFormat="1" applyFont="1" applyFill="1" applyBorder="1" applyAlignment="1" applyProtection="1">
      <alignment vertical="center"/>
    </xf>
    <xf numFmtId="172" fontId="9" fillId="2" borderId="48" xfId="34" applyNumberFormat="1" applyFont="1" applyFill="1" applyBorder="1" applyAlignment="1">
      <alignment horizontal="right" vertical="center"/>
    </xf>
    <xf numFmtId="172" fontId="9" fillId="2" borderId="45" xfId="34" applyNumberFormat="1" applyFont="1" applyFill="1" applyBorder="1" applyAlignment="1">
      <alignment horizontal="right" vertical="center"/>
    </xf>
    <xf numFmtId="0" fontId="58" fillId="0" borderId="16" xfId="34" applyFont="1" applyBorder="1" applyAlignment="1">
      <alignment vertical="center"/>
    </xf>
    <xf numFmtId="0" fontId="9" fillId="2" borderId="61" xfId="34" applyFont="1" applyFill="1" applyBorder="1" applyAlignment="1">
      <alignment vertical="center"/>
    </xf>
    <xf numFmtId="0" fontId="9" fillId="2" borderId="55" xfId="34" applyFont="1" applyFill="1" applyBorder="1" applyAlignment="1">
      <alignment vertical="center"/>
    </xf>
    <xf numFmtId="0" fontId="9" fillId="2" borderId="55" xfId="34" applyFont="1" applyFill="1" applyBorder="1" applyAlignment="1">
      <alignment horizontal="right" vertical="center"/>
    </xf>
    <xf numFmtId="172" fontId="9" fillId="2" borderId="55" xfId="34" applyNumberFormat="1" applyFont="1" applyFill="1" applyBorder="1" applyAlignment="1">
      <alignment horizontal="right" vertical="center"/>
    </xf>
    <xf numFmtId="0" fontId="58" fillId="0" borderId="67" xfId="34" applyFont="1" applyBorder="1" applyAlignment="1">
      <alignment vertical="center"/>
    </xf>
    <xf numFmtId="0" fontId="9" fillId="2" borderId="64" xfId="34" applyFont="1" applyFill="1" applyBorder="1" applyAlignment="1">
      <alignment vertical="center"/>
    </xf>
    <xf numFmtId="4" fontId="58" fillId="0" borderId="62" xfId="34" applyNumberFormat="1" applyFont="1" applyBorder="1" applyAlignment="1">
      <alignment vertical="center"/>
    </xf>
    <xf numFmtId="0" fontId="9" fillId="2" borderId="14" xfId="34" applyFont="1" applyFill="1" applyBorder="1" applyAlignment="1">
      <alignment vertical="center"/>
    </xf>
    <xf numFmtId="0" fontId="9" fillId="2" borderId="35" xfId="34" applyFont="1" applyFill="1" applyBorder="1" applyAlignment="1">
      <alignment vertical="center"/>
    </xf>
    <xf numFmtId="169" fontId="10" fillId="2" borderId="10" xfId="34" applyNumberFormat="1" applyFont="1" applyFill="1" applyBorder="1" applyAlignment="1">
      <alignment vertical="center"/>
    </xf>
    <xf numFmtId="172" fontId="9" fillId="2" borderId="56" xfId="34" applyNumberFormat="1" applyFont="1" applyFill="1" applyBorder="1" applyAlignment="1">
      <alignment horizontal="right" vertical="center"/>
    </xf>
    <xf numFmtId="176" fontId="2" fillId="0" borderId="0" xfId="34" applyNumberFormat="1" applyAlignment="1">
      <alignment vertical="center"/>
    </xf>
    <xf numFmtId="0" fontId="9" fillId="4" borderId="1" xfId="34" applyFont="1" applyFill="1" applyBorder="1" applyAlignment="1">
      <alignment vertical="center"/>
    </xf>
    <xf numFmtId="0" fontId="9" fillId="4" borderId="2" xfId="34" applyFont="1" applyFill="1" applyBorder="1" applyAlignment="1">
      <alignment vertical="center"/>
    </xf>
    <xf numFmtId="172" fontId="10" fillId="4" borderId="2" xfId="34" applyNumberFormat="1" applyFont="1" applyFill="1" applyBorder="1" applyAlignment="1">
      <alignment vertical="center"/>
    </xf>
    <xf numFmtId="167" fontId="9" fillId="4" borderId="2" xfId="34" applyNumberFormat="1" applyFont="1" applyFill="1" applyBorder="1" applyAlignment="1">
      <alignment vertical="center"/>
    </xf>
    <xf numFmtId="172" fontId="9" fillId="4" borderId="2" xfId="34" applyNumberFormat="1" applyFont="1" applyFill="1" applyBorder="1" applyAlignment="1">
      <alignment vertical="center"/>
    </xf>
    <xf numFmtId="0" fontId="2" fillId="0" borderId="2" xfId="34" applyBorder="1" applyAlignment="1">
      <alignment vertical="center"/>
    </xf>
    <xf numFmtId="0" fontId="58" fillId="0" borderId="5" xfId="34" applyFont="1" applyBorder="1" applyAlignment="1">
      <alignment vertical="center"/>
    </xf>
    <xf numFmtId="0" fontId="9" fillId="4" borderId="4" xfId="34" applyFont="1" applyFill="1" applyBorder="1" applyAlignment="1">
      <alignment vertical="center"/>
    </xf>
    <xf numFmtId="0" fontId="9" fillId="4" borderId="0" xfId="34" applyFont="1" applyFill="1" applyBorder="1" applyAlignment="1">
      <alignment vertical="center"/>
    </xf>
    <xf numFmtId="0" fontId="2" fillId="0" borderId="0" xfId="34" applyBorder="1" applyAlignment="1">
      <alignment vertical="center"/>
    </xf>
    <xf numFmtId="43" fontId="58" fillId="0" borderId="5" xfId="34" applyNumberFormat="1" applyFont="1" applyBorder="1" applyAlignment="1">
      <alignment vertical="center"/>
    </xf>
    <xf numFmtId="0" fontId="2" fillId="0" borderId="49" xfId="34" applyBorder="1" applyAlignment="1">
      <alignment vertical="center"/>
    </xf>
    <xf numFmtId="0" fontId="8" fillId="4" borderId="52" xfId="34" applyFont="1" applyFill="1" applyBorder="1" applyAlignment="1">
      <alignment vertical="center"/>
    </xf>
    <xf numFmtId="175" fontId="11" fillId="3" borderId="50" xfId="34" applyNumberFormat="1" applyFont="1" applyFill="1" applyBorder="1" applyAlignment="1">
      <alignment vertical="center"/>
    </xf>
    <xf numFmtId="166" fontId="11" fillId="3" borderId="50" xfId="34" applyNumberFormat="1" applyFont="1" applyFill="1" applyBorder="1" applyAlignment="1">
      <alignment vertical="center"/>
    </xf>
    <xf numFmtId="0" fontId="11" fillId="3" borderId="50" xfId="34" applyFont="1" applyFill="1" applyBorder="1" applyAlignment="1">
      <alignment vertical="center"/>
    </xf>
    <xf numFmtId="172" fontId="9" fillId="4" borderId="0" xfId="34" applyNumberFormat="1" applyFont="1" applyFill="1" applyBorder="1" applyAlignment="1">
      <alignment vertical="center"/>
    </xf>
    <xf numFmtId="0" fontId="11" fillId="4" borderId="52" xfId="34" applyFont="1" applyFill="1" applyBorder="1" applyAlignment="1">
      <alignment vertical="center"/>
    </xf>
    <xf numFmtId="0" fontId="49" fillId="3" borderId="50" xfId="34" applyFont="1" applyFill="1" applyBorder="1" applyAlignment="1">
      <alignment vertical="center"/>
    </xf>
    <xf numFmtId="0" fontId="42" fillId="0" borderId="0" xfId="34" applyFont="1" applyBorder="1" applyAlignment="1">
      <alignment vertical="center"/>
    </xf>
    <xf numFmtId="0" fontId="11" fillId="3" borderId="0" xfId="34" applyFont="1" applyFill="1" applyBorder="1" applyAlignment="1">
      <alignment vertical="center"/>
    </xf>
    <xf numFmtId="0" fontId="41" fillId="0" borderId="5" xfId="34" applyFont="1" applyBorder="1" applyAlignment="1">
      <alignment vertical="center"/>
    </xf>
    <xf numFmtId="0" fontId="42" fillId="0" borderId="0" xfId="34" applyFont="1" applyAlignment="1">
      <alignment vertical="center"/>
    </xf>
    <xf numFmtId="0" fontId="2" fillId="3" borderId="42" xfId="34" applyFill="1" applyBorder="1" applyAlignment="1">
      <alignment vertical="center"/>
    </xf>
    <xf numFmtId="0" fontId="2" fillId="3" borderId="40" xfId="34" applyFill="1" applyBorder="1" applyAlignment="1">
      <alignment vertical="center"/>
    </xf>
    <xf numFmtId="0" fontId="2" fillId="0" borderId="40" xfId="34" applyBorder="1" applyAlignment="1">
      <alignment vertical="center"/>
    </xf>
    <xf numFmtId="0" fontId="58" fillId="0" borderId="41" xfId="34" applyFont="1" applyBorder="1" applyAlignment="1">
      <alignment vertical="center"/>
    </xf>
    <xf numFmtId="0" fontId="2" fillId="3" borderId="0" xfId="34" applyFill="1" applyAlignment="1">
      <alignment vertical="center"/>
    </xf>
    <xf numFmtId="0" fontId="58" fillId="0" borderId="0" xfId="34" applyFont="1" applyAlignment="1">
      <alignment vertical="center"/>
    </xf>
    <xf numFmtId="43" fontId="2" fillId="0" borderId="0" xfId="34" applyNumberFormat="1" applyAlignment="1">
      <alignment vertical="center"/>
    </xf>
    <xf numFmtId="10" fontId="2" fillId="0" borderId="0" xfId="34" applyNumberFormat="1" applyAlignment="1">
      <alignment vertical="center"/>
    </xf>
    <xf numFmtId="0" fontId="2" fillId="3" borderId="0" xfId="34" applyFill="1" applyBorder="1" applyAlignment="1">
      <alignment vertical="center"/>
    </xf>
    <xf numFmtId="10" fontId="9" fillId="2" borderId="10" xfId="34" applyNumberFormat="1" applyFont="1" applyFill="1" applyBorder="1" applyAlignment="1">
      <alignment horizontal="right" vertical="center"/>
    </xf>
    <xf numFmtId="10" fontId="9" fillId="2" borderId="55" xfId="34" applyNumberFormat="1" applyFont="1" applyFill="1" applyBorder="1" applyAlignment="1">
      <alignment horizontal="right" vertical="center"/>
    </xf>
    <xf numFmtId="10" fontId="9" fillId="2" borderId="54" xfId="34" applyNumberFormat="1" applyFont="1" applyFill="1" applyBorder="1" applyAlignment="1">
      <alignment horizontal="right" vertical="center"/>
    </xf>
    <xf numFmtId="10" fontId="7" fillId="0" borderId="0" xfId="9" applyNumberFormat="1" applyFont="1" applyFill="1" applyAlignment="1" applyProtection="1">
      <alignment vertical="center" readingOrder="1"/>
      <protection locked="0"/>
    </xf>
    <xf numFmtId="14" fontId="41" fillId="14" borderId="28" xfId="9" applyNumberFormat="1" applyFont="1" applyFill="1" applyBorder="1" applyAlignment="1">
      <alignment vertical="center" readingOrder="1"/>
    </xf>
    <xf numFmtId="0" fontId="41" fillId="14" borderId="55" xfId="9" applyFont="1" applyFill="1" applyBorder="1" applyAlignment="1">
      <alignment vertical="top" wrapText="1"/>
    </xf>
    <xf numFmtId="2" fontId="41" fillId="14" borderId="55" xfId="9" applyNumberFormat="1" applyFont="1" applyFill="1" applyBorder="1" applyAlignment="1">
      <alignment horizontal="center" vertical="center" wrapText="1"/>
    </xf>
    <xf numFmtId="0" fontId="24" fillId="14" borderId="13" xfId="9" applyFont="1" applyFill="1" applyBorder="1" applyAlignment="1">
      <alignment horizontal="center" vertical="center" wrapText="1"/>
    </xf>
    <xf numFmtId="0" fontId="41" fillId="14" borderId="31" xfId="9" applyFont="1" applyFill="1" applyBorder="1" applyAlignment="1">
      <alignment horizontal="center" vertical="center" wrapText="1"/>
    </xf>
    <xf numFmtId="4" fontId="41" fillId="14" borderId="19" xfId="9" applyNumberFormat="1" applyFont="1" applyFill="1" applyBorder="1" applyAlignment="1" applyProtection="1">
      <alignment horizontal="right" vertical="center" readingOrder="1"/>
      <protection locked="0"/>
    </xf>
    <xf numFmtId="4" fontId="41" fillId="14" borderId="30" xfId="9" applyNumberFormat="1" applyFont="1" applyFill="1" applyBorder="1" applyAlignment="1" applyProtection="1">
      <alignment horizontal="right" vertical="center" readingOrder="1"/>
      <protection locked="0"/>
    </xf>
    <xf numFmtId="4" fontId="41" fillId="14" borderId="31" xfId="9" applyNumberFormat="1" applyFont="1" applyFill="1" applyBorder="1" applyAlignment="1" applyProtection="1">
      <alignment horizontal="right" vertical="center" readingOrder="1"/>
      <protection locked="0"/>
    </xf>
    <xf numFmtId="170" fontId="10" fillId="15" borderId="6" xfId="34" applyNumberFormat="1" applyFont="1" applyFill="1" applyBorder="1" applyAlignment="1">
      <alignment horizontal="center" vertical="center"/>
    </xf>
    <xf numFmtId="170" fontId="10" fillId="15" borderId="53" xfId="34" applyNumberFormat="1" applyFont="1" applyFill="1" applyBorder="1" applyAlignment="1">
      <alignment horizontal="center" vertical="center"/>
    </xf>
    <xf numFmtId="170" fontId="10" fillId="15" borderId="39" xfId="34" applyNumberFormat="1" applyFont="1" applyFill="1" applyBorder="1" applyAlignment="1">
      <alignment horizontal="center" vertical="center"/>
    </xf>
    <xf numFmtId="0" fontId="10" fillId="15" borderId="14" xfId="34" applyFont="1" applyFill="1" applyBorder="1" applyAlignment="1">
      <alignment horizontal="center" vertical="center"/>
    </xf>
    <xf numFmtId="0" fontId="10" fillId="15" borderId="10" xfId="34" applyFont="1" applyFill="1" applyBorder="1" applyAlignment="1">
      <alignment horizontal="center" vertical="center"/>
    </xf>
    <xf numFmtId="0" fontId="10" fillId="15" borderId="10" xfId="34" applyFont="1" applyFill="1" applyBorder="1" applyAlignment="1">
      <alignment horizontal="center" vertical="center" wrapText="1"/>
    </xf>
    <xf numFmtId="170" fontId="10" fillId="15" borderId="10" xfId="34" applyNumberFormat="1" applyFont="1" applyFill="1" applyBorder="1" applyAlignment="1">
      <alignment horizontal="center" vertical="center"/>
    </xf>
    <xf numFmtId="170" fontId="10" fillId="15" borderId="37" xfId="34" applyNumberFormat="1" applyFont="1" applyFill="1" applyBorder="1" applyAlignment="1">
      <alignment horizontal="center" vertical="center"/>
    </xf>
    <xf numFmtId="0" fontId="24" fillId="6" borderId="18" xfId="9" applyFont="1" applyFill="1" applyBorder="1" applyAlignment="1">
      <alignment horizontal="center" vertical="center" wrapText="1"/>
    </xf>
    <xf numFmtId="0" fontId="24" fillId="6" borderId="65" xfId="9" applyFont="1" applyFill="1" applyBorder="1" applyAlignment="1">
      <alignment horizontal="center" vertical="center" wrapText="1"/>
    </xf>
    <xf numFmtId="0" fontId="41" fillId="6" borderId="54" xfId="9" applyFont="1" applyFill="1" applyBorder="1" applyAlignment="1" applyProtection="1">
      <alignment horizontal="justify" vertical="center" wrapText="1" readingOrder="1"/>
      <protection locked="0"/>
    </xf>
    <xf numFmtId="0" fontId="41" fillId="6" borderId="21" xfId="9" applyFont="1" applyFill="1" applyBorder="1" applyAlignment="1" applyProtection="1">
      <alignment horizontal="justify" vertical="center" wrapText="1" readingOrder="1"/>
      <protection locked="0"/>
    </xf>
    <xf numFmtId="0" fontId="41" fillId="6" borderId="65" xfId="9" applyFont="1" applyFill="1" applyBorder="1" applyAlignment="1" applyProtection="1">
      <alignment horizontal="justify" vertical="center" wrapText="1" readingOrder="1"/>
      <protection locked="0"/>
    </xf>
    <xf numFmtId="0" fontId="41" fillId="6" borderId="54" xfId="9" applyFont="1" applyFill="1" applyBorder="1" applyAlignment="1" applyProtection="1">
      <alignment horizontal="center" vertical="center" readingOrder="1"/>
      <protection locked="0"/>
    </xf>
    <xf numFmtId="0" fontId="41" fillId="6" borderId="65" xfId="9" applyFont="1" applyFill="1" applyBorder="1" applyAlignment="1" applyProtection="1">
      <alignment horizontal="center" vertical="center" readingOrder="1"/>
      <protection locked="0"/>
    </xf>
    <xf numFmtId="4" fontId="41" fillId="6" borderId="54" xfId="9" applyNumberFormat="1" applyFont="1" applyFill="1" applyBorder="1" applyAlignment="1" applyProtection="1">
      <alignment horizontal="right" vertical="center" readingOrder="1"/>
      <protection locked="0"/>
    </xf>
    <xf numFmtId="4" fontId="41" fillId="6" borderId="21" xfId="9" applyNumberFormat="1" applyFont="1" applyFill="1" applyBorder="1" applyAlignment="1" applyProtection="1">
      <alignment horizontal="right" vertical="center" readingOrder="1"/>
      <protection locked="0"/>
    </xf>
    <xf numFmtId="4" fontId="41" fillId="6" borderId="65" xfId="9" applyNumberFormat="1" applyFont="1" applyFill="1" applyBorder="1" applyAlignment="1" applyProtection="1">
      <alignment horizontal="right" vertical="center" readingOrder="1"/>
      <protection locked="0"/>
    </xf>
    <xf numFmtId="4" fontId="41" fillId="6" borderId="22" xfId="9" applyNumberFormat="1" applyFont="1" applyFill="1" applyBorder="1" applyAlignment="1" applyProtection="1">
      <alignment horizontal="right" vertical="center" readingOrder="1"/>
      <protection locked="0"/>
    </xf>
    <xf numFmtId="0" fontId="25" fillId="0" borderId="64" xfId="9" applyFont="1" applyFill="1" applyBorder="1" applyAlignment="1">
      <alignment horizontal="center" vertical="center" wrapText="1"/>
    </xf>
    <xf numFmtId="0" fontId="25" fillId="0" borderId="68" xfId="9" applyFont="1" applyFill="1" applyBorder="1" applyAlignment="1">
      <alignment horizontal="center" vertical="center" wrapText="1"/>
    </xf>
    <xf numFmtId="0" fontId="25" fillId="3" borderId="66" xfId="9" applyFont="1" applyFill="1" applyBorder="1" applyAlignment="1">
      <alignment horizontal="justify" vertical="center" wrapText="1"/>
    </xf>
    <xf numFmtId="0" fontId="25" fillId="3" borderId="58" xfId="9" applyFont="1" applyFill="1" applyBorder="1" applyAlignment="1">
      <alignment horizontal="justify" vertical="center" wrapText="1"/>
    </xf>
    <xf numFmtId="0" fontId="25" fillId="3" borderId="72" xfId="9" applyFont="1" applyFill="1" applyBorder="1" applyAlignment="1">
      <alignment horizontal="justify" vertical="center" wrapText="1"/>
    </xf>
    <xf numFmtId="0" fontId="25" fillId="3" borderId="68" xfId="9" applyFont="1" applyFill="1" applyBorder="1" applyAlignment="1">
      <alignment horizontal="center" vertical="center" wrapText="1" readingOrder="1"/>
    </xf>
    <xf numFmtId="4" fontId="25" fillId="3" borderId="66" xfId="9" applyNumberFormat="1" applyFont="1" applyFill="1" applyBorder="1" applyAlignment="1" applyProtection="1">
      <alignment horizontal="right" vertical="center" readingOrder="1"/>
      <protection locked="0"/>
    </xf>
    <xf numFmtId="4" fontId="25" fillId="3" borderId="58" xfId="9" applyNumberFormat="1" applyFont="1" applyFill="1" applyBorder="1" applyAlignment="1" applyProtection="1">
      <alignment horizontal="right" vertical="center" readingOrder="1"/>
      <protection locked="0"/>
    </xf>
    <xf numFmtId="4" fontId="25" fillId="3" borderId="72" xfId="9" applyNumberFormat="1" applyFont="1" applyFill="1" applyBorder="1" applyAlignment="1" applyProtection="1">
      <alignment horizontal="right" vertical="center" readingOrder="1"/>
      <protection locked="0"/>
    </xf>
    <xf numFmtId="4" fontId="25" fillId="3" borderId="68" xfId="9" applyNumberFormat="1" applyFont="1" applyFill="1" applyBorder="1" applyAlignment="1" applyProtection="1">
      <alignment horizontal="right" vertical="center" readingOrder="1"/>
      <protection locked="0"/>
    </xf>
    <xf numFmtId="4" fontId="25" fillId="16" borderId="68" xfId="9" applyNumberFormat="1" applyFont="1" applyFill="1" applyBorder="1" applyAlignment="1" applyProtection="1">
      <alignment horizontal="right" vertical="center" readingOrder="1"/>
      <protection locked="0"/>
    </xf>
    <xf numFmtId="4" fontId="25" fillId="3" borderId="27" xfId="9" applyNumberFormat="1" applyFont="1" applyFill="1" applyBorder="1" applyAlignment="1" applyProtection="1">
      <alignment horizontal="right" vertical="center" readingOrder="1"/>
      <protection locked="0"/>
    </xf>
    <xf numFmtId="0" fontId="25" fillId="0" borderId="18" xfId="9" applyFont="1" applyFill="1" applyBorder="1" applyAlignment="1">
      <alignment horizontal="center" vertical="center" wrapText="1"/>
    </xf>
    <xf numFmtId="0" fontId="25" fillId="0" borderId="65" xfId="9" applyFont="1" applyFill="1" applyBorder="1" applyAlignment="1">
      <alignment horizontal="center" vertical="center" wrapText="1"/>
    </xf>
    <xf numFmtId="0" fontId="25" fillId="3" borderId="54" xfId="9" applyFont="1" applyFill="1" applyBorder="1" applyAlignment="1">
      <alignment horizontal="justify" vertical="center" wrapText="1"/>
    </xf>
    <xf numFmtId="0" fontId="25" fillId="3" borderId="21" xfId="9" applyFont="1" applyFill="1" applyBorder="1" applyAlignment="1">
      <alignment horizontal="justify" vertical="center" wrapText="1"/>
    </xf>
    <xf numFmtId="0" fontId="25" fillId="3" borderId="65" xfId="9" applyFont="1" applyFill="1" applyBorder="1" applyAlignment="1">
      <alignment horizontal="justify" vertical="center" wrapText="1"/>
    </xf>
    <xf numFmtId="0" fontId="25" fillId="3" borderId="54" xfId="9" applyFont="1" applyFill="1" applyBorder="1" applyAlignment="1">
      <alignment horizontal="center" vertical="center" wrapText="1"/>
    </xf>
    <xf numFmtId="0" fontId="25" fillId="3" borderId="65" xfId="9" applyFont="1" applyFill="1" applyBorder="1" applyAlignment="1">
      <alignment horizontal="center" vertical="center" wrapText="1"/>
    </xf>
    <xf numFmtId="4" fontId="25" fillId="3" borderId="54" xfId="9" applyNumberFormat="1" applyFont="1" applyFill="1" applyBorder="1" applyAlignment="1" applyProtection="1">
      <alignment horizontal="right" vertical="center" readingOrder="1"/>
      <protection locked="0"/>
    </xf>
    <xf numFmtId="4" fontId="25" fillId="3" borderId="21" xfId="9" applyNumberFormat="1" applyFont="1" applyFill="1" applyBorder="1" applyAlignment="1" applyProtection="1">
      <alignment horizontal="right" vertical="center" readingOrder="1"/>
      <protection locked="0"/>
    </xf>
    <xf numFmtId="4" fontId="25" fillId="3" borderId="65" xfId="9" applyNumberFormat="1" applyFont="1" applyFill="1" applyBorder="1" applyAlignment="1" applyProtection="1">
      <alignment horizontal="right" vertical="center" readingOrder="1"/>
      <protection locked="0"/>
    </xf>
    <xf numFmtId="4" fontId="25" fillId="16" borderId="55" xfId="9" applyNumberFormat="1" applyFont="1" applyFill="1" applyBorder="1" applyAlignment="1" applyProtection="1">
      <alignment horizontal="right" vertical="center" readingOrder="1"/>
      <protection locked="0"/>
    </xf>
    <xf numFmtId="4" fontId="25" fillId="3" borderId="22" xfId="9" applyNumberFormat="1" applyFont="1" applyFill="1" applyBorder="1" applyAlignment="1" applyProtection="1">
      <alignment horizontal="right" vertical="center" readingOrder="1"/>
      <protection locked="0"/>
    </xf>
    <xf numFmtId="0" fontId="25" fillId="0" borderId="66" xfId="9" applyFont="1" applyFill="1" applyBorder="1" applyAlignment="1">
      <alignment horizontal="justify" vertical="center" wrapText="1"/>
    </xf>
    <xf numFmtId="0" fontId="25" fillId="0" borderId="58" xfId="9" applyFont="1" applyFill="1" applyBorder="1" applyAlignment="1">
      <alignment horizontal="justify" vertical="center" wrapText="1"/>
    </xf>
    <xf numFmtId="0" fontId="25" fillId="0" borderId="72" xfId="9" applyFont="1" applyFill="1" applyBorder="1" applyAlignment="1">
      <alignment horizontal="justify" vertical="center" wrapText="1"/>
    </xf>
    <xf numFmtId="0" fontId="25" fillId="0" borderId="7" xfId="9" applyFont="1" applyFill="1" applyBorder="1" applyAlignment="1">
      <alignment horizontal="center" vertical="center" wrapText="1"/>
    </xf>
    <xf numFmtId="0" fontId="25" fillId="0" borderId="73" xfId="9" applyFont="1" applyFill="1" applyBorder="1" applyAlignment="1">
      <alignment horizontal="center" vertical="center" wrapText="1"/>
    </xf>
    <xf numFmtId="4" fontId="25" fillId="0" borderId="66" xfId="9" applyNumberFormat="1" applyFont="1" applyFill="1" applyBorder="1" applyAlignment="1" applyProtection="1">
      <alignment horizontal="right" vertical="center" readingOrder="2"/>
      <protection locked="0"/>
    </xf>
    <xf numFmtId="4" fontId="25" fillId="0" borderId="58" xfId="9" applyNumberFormat="1" applyFont="1" applyFill="1" applyBorder="1" applyAlignment="1" applyProtection="1">
      <alignment horizontal="right" vertical="center" readingOrder="2"/>
      <protection locked="0"/>
    </xf>
    <xf numFmtId="4" fontId="25" fillId="0" borderId="72" xfId="9" applyNumberFormat="1" applyFont="1" applyFill="1" applyBorder="1" applyAlignment="1" applyProtection="1">
      <alignment horizontal="right" vertical="center" readingOrder="2"/>
      <protection locked="0"/>
    </xf>
    <xf numFmtId="0" fontId="25" fillId="0" borderId="61" xfId="9" applyFont="1" applyFill="1" applyBorder="1" applyAlignment="1">
      <alignment horizontal="center" vertical="center" wrapText="1"/>
    </xf>
    <xf numFmtId="0" fontId="25" fillId="0" borderId="55" xfId="9" applyFont="1" applyFill="1" applyBorder="1" applyAlignment="1">
      <alignment horizontal="center" vertical="center" wrapText="1"/>
    </xf>
    <xf numFmtId="0" fontId="25" fillId="0" borderId="55" xfId="9" applyFont="1" applyFill="1" applyBorder="1" applyAlignment="1">
      <alignment horizontal="justify" vertical="center" wrapText="1"/>
    </xf>
    <xf numFmtId="4" fontId="25" fillId="0" borderId="55" xfId="9" applyNumberFormat="1" applyFont="1" applyFill="1" applyBorder="1" applyAlignment="1" applyProtection="1">
      <alignment horizontal="right" vertical="center" readingOrder="2"/>
      <protection locked="0"/>
    </xf>
    <xf numFmtId="4" fontId="25" fillId="3" borderId="55" xfId="9" applyNumberFormat="1" applyFont="1" applyFill="1" applyBorder="1" applyAlignment="1" applyProtection="1">
      <alignment horizontal="right" vertical="center" readingOrder="1"/>
      <protection locked="0"/>
    </xf>
    <xf numFmtId="4" fontId="25" fillId="3" borderId="63" xfId="9" applyNumberFormat="1" applyFont="1" applyFill="1" applyBorder="1" applyAlignment="1" applyProtection="1">
      <alignment horizontal="right" vertical="center" readingOrder="1"/>
      <protection locked="0"/>
    </xf>
    <xf numFmtId="0" fontId="53" fillId="0" borderId="0" xfId="9" applyFont="1" applyFill="1" applyBorder="1" applyAlignment="1">
      <alignment horizontal="center"/>
    </xf>
    <xf numFmtId="4" fontId="38" fillId="6" borderId="54" xfId="9" applyNumberFormat="1" applyFont="1" applyFill="1" applyBorder="1" applyAlignment="1">
      <alignment horizontal="right" vertical="center" wrapText="1"/>
    </xf>
    <xf numFmtId="4" fontId="38" fillId="6" borderId="21" xfId="9" applyNumberFormat="1" applyFont="1" applyFill="1" applyBorder="1" applyAlignment="1">
      <alignment horizontal="right" vertical="center" wrapText="1"/>
    </xf>
    <xf numFmtId="4" fontId="38" fillId="6" borderId="65" xfId="9" applyNumberFormat="1" applyFont="1" applyFill="1" applyBorder="1" applyAlignment="1">
      <alignment horizontal="right" vertical="center" wrapText="1"/>
    </xf>
    <xf numFmtId="4" fontId="38" fillId="6" borderId="22" xfId="9" applyNumberFormat="1" applyFont="1" applyFill="1" applyBorder="1" applyAlignment="1">
      <alignment horizontal="right" vertical="center" wrapText="1"/>
    </xf>
    <xf numFmtId="0" fontId="24" fillId="6" borderId="61" xfId="9" applyFont="1" applyFill="1" applyBorder="1" applyAlignment="1">
      <alignment horizontal="center" vertical="center" wrapText="1"/>
    </xf>
    <xf numFmtId="0" fontId="24" fillId="6" borderId="55" xfId="9" applyFont="1" applyFill="1" applyBorder="1" applyAlignment="1">
      <alignment horizontal="center" vertical="center" wrapText="1"/>
    </xf>
    <xf numFmtId="0" fontId="38" fillId="6" borderId="55" xfId="9" applyFont="1" applyFill="1" applyBorder="1" applyAlignment="1">
      <alignment horizontal="justify" vertical="center" wrapText="1"/>
    </xf>
    <xf numFmtId="0" fontId="25" fillId="6" borderId="55" xfId="9" applyFont="1" applyFill="1" applyBorder="1" applyAlignment="1">
      <alignment horizontal="center" vertical="center" wrapText="1"/>
    </xf>
    <xf numFmtId="4" fontId="38" fillId="6" borderId="55" xfId="9" applyNumberFormat="1" applyFont="1" applyFill="1" applyBorder="1" applyAlignment="1" applyProtection="1">
      <alignment horizontal="right" vertical="center" readingOrder="1"/>
      <protection locked="0"/>
    </xf>
    <xf numFmtId="4" fontId="38" fillId="6" borderId="55" xfId="9" applyNumberFormat="1" applyFont="1" applyFill="1" applyBorder="1" applyAlignment="1" applyProtection="1">
      <alignment horizontal="center" vertical="center" readingOrder="1"/>
      <protection locked="0"/>
    </xf>
    <xf numFmtId="4" fontId="38" fillId="6" borderId="55" xfId="9" applyNumberFormat="1" applyFont="1" applyFill="1" applyBorder="1" applyAlignment="1">
      <alignment horizontal="right" vertical="center" wrapText="1"/>
    </xf>
    <xf numFmtId="0" fontId="52" fillId="0" borderId="0" xfId="9" applyFont="1" applyFill="1" applyBorder="1" applyAlignment="1">
      <alignment horizontal="center" readingOrder="1"/>
    </xf>
    <xf numFmtId="0" fontId="21" fillId="0" borderId="0" xfId="9" applyFont="1" applyFill="1" applyBorder="1" applyAlignment="1">
      <alignment readingOrder="1"/>
    </xf>
    <xf numFmtId="0" fontId="17" fillId="0" borderId="54" xfId="0" applyFont="1" applyFill="1" applyBorder="1" applyAlignment="1">
      <alignment horizontal="justify" vertical="center" wrapText="1"/>
    </xf>
    <xf numFmtId="0" fontId="17" fillId="0" borderId="21" xfId="0" applyFont="1" applyFill="1" applyBorder="1" applyAlignment="1">
      <alignment horizontal="justify" vertical="center" wrapText="1"/>
    </xf>
    <xf numFmtId="0" fontId="17" fillId="0" borderId="65" xfId="0" applyFont="1" applyFill="1" applyBorder="1" applyAlignment="1">
      <alignment horizontal="justify" vertical="center" wrapText="1"/>
    </xf>
    <xf numFmtId="0" fontId="17" fillId="0" borderId="54" xfId="0" applyFont="1" applyFill="1" applyBorder="1" applyAlignment="1">
      <alignment horizontal="center" vertical="center" wrapText="1"/>
    </xf>
    <xf numFmtId="0" fontId="17" fillId="0" borderId="65" xfId="0" applyFont="1" applyFill="1" applyBorder="1" applyAlignment="1">
      <alignment horizontal="center" vertical="center" wrapText="1"/>
    </xf>
    <xf numFmtId="0" fontId="0" fillId="0" borderId="0" xfId="0"/>
    <xf numFmtId="0" fontId="25" fillId="0" borderId="54" xfId="9" applyNumberFormat="1" applyFont="1" applyFill="1" applyBorder="1" applyAlignment="1">
      <alignment horizontal="center" vertical="center" wrapText="1" readingOrder="1"/>
    </xf>
    <xf numFmtId="0" fontId="25" fillId="0" borderId="65" xfId="9" applyNumberFormat="1" applyFont="1" applyFill="1" applyBorder="1" applyAlignment="1">
      <alignment horizontal="center" vertical="center" wrapText="1" readingOrder="1"/>
    </xf>
    <xf numFmtId="49" fontId="17" fillId="0" borderId="61" xfId="0" applyNumberFormat="1" applyFont="1" applyFill="1" applyBorder="1" applyAlignment="1">
      <alignment horizontal="center" vertical="center" wrapText="1"/>
    </xf>
    <xf numFmtId="49" fontId="17" fillId="0" borderId="55" xfId="0" applyNumberFormat="1" applyFont="1" applyFill="1" applyBorder="1" applyAlignment="1">
      <alignment horizontal="center" vertical="center" wrapText="1"/>
    </xf>
    <xf numFmtId="0" fontId="25" fillId="0" borderId="18" xfId="9" applyFont="1" applyFill="1" applyBorder="1" applyAlignment="1">
      <alignment horizontal="center" vertical="center" wrapText="1" readingOrder="1"/>
    </xf>
    <xf numFmtId="0" fontId="25" fillId="0" borderId="65" xfId="9" applyFont="1" applyFill="1" applyBorder="1" applyAlignment="1">
      <alignment horizontal="center" vertical="center" wrapText="1" readingOrder="1"/>
    </xf>
    <xf numFmtId="0" fontId="25" fillId="0" borderId="54" xfId="9" applyFont="1" applyFill="1" applyBorder="1" applyAlignment="1">
      <alignment horizontal="justify" vertical="center" wrapText="1" readingOrder="1"/>
    </xf>
    <xf numFmtId="0" fontId="25" fillId="0" borderId="21" xfId="9" applyFont="1" applyFill="1" applyBorder="1" applyAlignment="1">
      <alignment horizontal="justify" vertical="center" wrapText="1" readingOrder="1"/>
    </xf>
    <xf numFmtId="0" fontId="25" fillId="0" borderId="65" xfId="9" applyFont="1" applyFill="1" applyBorder="1" applyAlignment="1">
      <alignment horizontal="justify" vertical="center" wrapText="1" readingOrder="1"/>
    </xf>
    <xf numFmtId="0" fontId="25" fillId="0" borderId="54" xfId="9" applyFont="1" applyFill="1" applyBorder="1" applyAlignment="1">
      <alignment horizontal="justify" vertical="center" wrapText="1"/>
    </xf>
    <xf numFmtId="0" fontId="25" fillId="0" borderId="21" xfId="9" applyFont="1" applyFill="1" applyBorder="1" applyAlignment="1">
      <alignment horizontal="justify" vertical="center" wrapText="1"/>
    </xf>
    <xf numFmtId="0" fontId="25" fillId="0" borderId="65" xfId="9" applyFont="1" applyFill="1" applyBorder="1" applyAlignment="1">
      <alignment horizontal="justify" vertical="center" wrapText="1"/>
    </xf>
    <xf numFmtId="0" fontId="25" fillId="0" borderId="61" xfId="9" applyFont="1" applyFill="1" applyBorder="1" applyAlignment="1">
      <alignment horizontal="center" vertical="center" wrapText="1" readingOrder="1"/>
    </xf>
    <xf numFmtId="0" fontId="25" fillId="0" borderId="55" xfId="9" applyFont="1" applyFill="1" applyBorder="1" applyAlignment="1">
      <alignment horizontal="center" vertical="center" wrapText="1" readingOrder="1"/>
    </xf>
    <xf numFmtId="0" fontId="25" fillId="0" borderId="54" xfId="9" applyFont="1" applyFill="1" applyBorder="1" applyAlignment="1">
      <alignment horizontal="center" vertical="center" wrapText="1"/>
    </xf>
    <xf numFmtId="0" fontId="43" fillId="6" borderId="18" xfId="9" applyFont="1" applyFill="1" applyBorder="1" applyAlignment="1">
      <alignment horizontal="center" vertical="center" wrapText="1"/>
    </xf>
    <xf numFmtId="0" fontId="43" fillId="6" borderId="65" xfId="9" applyFont="1" applyFill="1" applyBorder="1" applyAlignment="1">
      <alignment horizontal="center" vertical="center" wrapText="1"/>
    </xf>
    <xf numFmtId="0" fontId="25" fillId="3" borderId="54" xfId="9" applyFont="1" applyFill="1" applyBorder="1" applyAlignment="1">
      <alignment horizontal="justify" vertical="center" wrapText="1" readingOrder="1"/>
    </xf>
    <xf numFmtId="0" fontId="25" fillId="3" borderId="21" xfId="9" applyFont="1" applyFill="1" applyBorder="1" applyAlignment="1">
      <alignment horizontal="justify" vertical="center" wrapText="1" readingOrder="1"/>
    </xf>
    <xf numFmtId="0" fontId="25" fillId="3" borderId="65" xfId="9" applyFont="1" applyFill="1" applyBorder="1" applyAlignment="1">
      <alignment horizontal="justify" vertical="center" wrapText="1" readingOrder="1"/>
    </xf>
    <xf numFmtId="4" fontId="50" fillId="3" borderId="55" xfId="0" applyNumberFormat="1" applyFont="1" applyFill="1" applyBorder="1" applyAlignment="1" applyProtection="1">
      <alignment horizontal="right" vertical="center" readingOrder="1"/>
      <protection locked="0"/>
    </xf>
    <xf numFmtId="0" fontId="25" fillId="3" borderId="54" xfId="9" applyNumberFormat="1" applyFont="1" applyFill="1" applyBorder="1" applyAlignment="1">
      <alignment horizontal="center" vertical="center" wrapText="1" readingOrder="1"/>
    </xf>
    <xf numFmtId="0" fontId="25" fillId="3" borderId="65" xfId="9" applyNumberFormat="1" applyFont="1" applyFill="1" applyBorder="1" applyAlignment="1">
      <alignment horizontal="center" vertical="center" wrapText="1" readingOrder="1"/>
    </xf>
    <xf numFmtId="0" fontId="17" fillId="0" borderId="61" xfId="0" applyFont="1" applyFill="1" applyBorder="1" applyAlignment="1">
      <alignment horizontal="center" vertical="center" wrapText="1"/>
    </xf>
    <xf numFmtId="0" fontId="17" fillId="0" borderId="55" xfId="0" applyFont="1" applyFill="1" applyBorder="1" applyAlignment="1">
      <alignment horizontal="center" vertical="center" wrapText="1"/>
    </xf>
    <xf numFmtId="4" fontId="25" fillId="16" borderId="54" xfId="9" applyNumberFormat="1" applyFont="1" applyFill="1" applyBorder="1" applyAlignment="1" applyProtection="1">
      <alignment horizontal="right" vertical="center" readingOrder="1"/>
      <protection locked="0"/>
    </xf>
    <xf numFmtId="4" fontId="25" fillId="16" borderId="21" xfId="9" applyNumberFormat="1" applyFont="1" applyFill="1" applyBorder="1" applyAlignment="1" applyProtection="1">
      <alignment horizontal="right" vertical="center" readingOrder="1"/>
      <protection locked="0"/>
    </xf>
    <xf numFmtId="4" fontId="25" fillId="16" borderId="65" xfId="9" applyNumberFormat="1" applyFont="1" applyFill="1" applyBorder="1" applyAlignment="1" applyProtection="1">
      <alignment horizontal="right" vertical="center" readingOrder="1"/>
      <protection locked="0"/>
    </xf>
    <xf numFmtId="0" fontId="38" fillId="6" borderId="54" xfId="9" applyFont="1" applyFill="1" applyBorder="1" applyAlignment="1">
      <alignment horizontal="left" vertical="center" wrapText="1"/>
    </xf>
    <xf numFmtId="0" fontId="38" fillId="6" borderId="21" xfId="9" applyFont="1" applyFill="1" applyBorder="1" applyAlignment="1">
      <alignment horizontal="left" vertical="center" wrapText="1"/>
    </xf>
    <xf numFmtId="0" fontId="38" fillId="6" borderId="65" xfId="9" applyFont="1" applyFill="1" applyBorder="1" applyAlignment="1">
      <alignment horizontal="left" vertical="center" wrapText="1"/>
    </xf>
    <xf numFmtId="0" fontId="25" fillId="6" borderId="54" xfId="9" applyFont="1" applyFill="1" applyBorder="1" applyAlignment="1">
      <alignment horizontal="center" vertical="center" wrapText="1"/>
    </xf>
    <xf numFmtId="0" fontId="25" fillId="6" borderId="65" xfId="9" applyFont="1" applyFill="1" applyBorder="1" applyAlignment="1">
      <alignment horizontal="center" vertical="center" wrapText="1"/>
    </xf>
    <xf numFmtId="4" fontId="38" fillId="6" borderId="54" xfId="9" applyNumberFormat="1" applyFont="1" applyFill="1" applyBorder="1" applyAlignment="1" applyProtection="1">
      <alignment horizontal="right" vertical="center" readingOrder="1"/>
      <protection locked="0"/>
    </xf>
    <xf numFmtId="4" fontId="38" fillId="6" borderId="21" xfId="9" applyNumberFormat="1" applyFont="1" applyFill="1" applyBorder="1" applyAlignment="1" applyProtection="1">
      <alignment horizontal="right" vertical="center" readingOrder="1"/>
      <protection locked="0"/>
    </xf>
    <xf numFmtId="4" fontId="38" fillId="6" borderId="65" xfId="9" applyNumberFormat="1" applyFont="1" applyFill="1" applyBorder="1" applyAlignment="1" applyProtection="1">
      <alignment horizontal="right" vertical="center" readingOrder="1"/>
      <protection locked="0"/>
    </xf>
    <xf numFmtId="0" fontId="38" fillId="6" borderId="54" xfId="9" applyFont="1" applyFill="1" applyBorder="1" applyAlignment="1">
      <alignment horizontal="justify" vertical="center" wrapText="1"/>
    </xf>
    <xf numFmtId="0" fontId="38" fillId="6" borderId="21" xfId="9" applyFont="1" applyFill="1" applyBorder="1" applyAlignment="1">
      <alignment horizontal="justify" vertical="center" wrapText="1"/>
    </xf>
    <xf numFmtId="0" fontId="38" fillId="6" borderId="65" xfId="9" applyFont="1" applyFill="1" applyBorder="1" applyAlignment="1">
      <alignment horizontal="justify" vertical="center" wrapText="1"/>
    </xf>
    <xf numFmtId="4" fontId="38" fillId="6" borderId="22" xfId="9" applyNumberFormat="1" applyFont="1" applyFill="1" applyBorder="1" applyAlignment="1" applyProtection="1">
      <alignment horizontal="right" vertical="center" readingOrder="1"/>
      <protection locked="0"/>
    </xf>
    <xf numFmtId="0" fontId="25" fillId="3" borderId="61" xfId="9" applyFont="1" applyFill="1" applyBorder="1" applyAlignment="1">
      <alignment horizontal="center" vertical="center" wrapText="1"/>
    </xf>
    <xf numFmtId="0" fontId="25" fillId="3" borderId="55" xfId="9" applyFont="1" applyFill="1" applyBorder="1" applyAlignment="1">
      <alignment horizontal="center" vertical="center" wrapText="1"/>
    </xf>
    <xf numFmtId="4" fontId="25" fillId="5" borderId="54" xfId="9" applyNumberFormat="1" applyFont="1" applyFill="1" applyBorder="1" applyAlignment="1" applyProtection="1">
      <alignment horizontal="right" vertical="center" readingOrder="1"/>
      <protection locked="0"/>
    </xf>
    <xf numFmtId="4" fontId="25" fillId="5" borderId="21" xfId="9" applyNumberFormat="1" applyFont="1" applyFill="1" applyBorder="1" applyAlignment="1" applyProtection="1">
      <alignment horizontal="right" vertical="center" readingOrder="1"/>
      <protection locked="0"/>
    </xf>
    <xf numFmtId="4" fontId="25" fillId="5" borderId="65" xfId="9" applyNumberFormat="1" applyFont="1" applyFill="1" applyBorder="1" applyAlignment="1" applyProtection="1">
      <alignment horizontal="right" vertical="center" readingOrder="1"/>
      <protection locked="0"/>
    </xf>
    <xf numFmtId="0" fontId="17" fillId="0" borderId="61" xfId="0" applyNumberFormat="1" applyFont="1" applyFill="1" applyBorder="1" applyAlignment="1">
      <alignment horizontal="center" vertical="center" wrapText="1"/>
    </xf>
    <xf numFmtId="4" fontId="25" fillId="0" borderId="68" xfId="9" applyNumberFormat="1" applyFont="1" applyFill="1" applyBorder="1" applyAlignment="1" applyProtection="1">
      <alignment horizontal="right" vertical="center" readingOrder="1"/>
      <protection locked="0"/>
    </xf>
    <xf numFmtId="4" fontId="41" fillId="6" borderId="54" xfId="9" applyNumberFormat="1" applyFont="1" applyFill="1" applyBorder="1" applyAlignment="1">
      <alignment horizontal="right" vertical="center" wrapText="1"/>
    </xf>
    <xf numFmtId="4" fontId="41" fillId="6" borderId="21" xfId="9" applyNumberFormat="1" applyFont="1" applyFill="1" applyBorder="1" applyAlignment="1">
      <alignment horizontal="right" vertical="center" wrapText="1"/>
    </xf>
    <xf numFmtId="4" fontId="41" fillId="6" borderId="22" xfId="9" applyNumberFormat="1" applyFont="1" applyFill="1" applyBorder="1" applyAlignment="1">
      <alignment horizontal="right" vertical="center" wrapText="1"/>
    </xf>
    <xf numFmtId="4" fontId="25" fillId="16" borderId="48" xfId="9" applyNumberFormat="1" applyFont="1" applyFill="1" applyBorder="1" applyAlignment="1" applyProtection="1">
      <alignment horizontal="right" vertical="center" readingOrder="1"/>
      <protection locked="0"/>
    </xf>
    <xf numFmtId="4" fontId="25" fillId="0" borderId="45" xfId="9" applyNumberFormat="1" applyFont="1" applyFill="1" applyBorder="1" applyAlignment="1" applyProtection="1">
      <alignment horizontal="right" vertical="center" readingOrder="1"/>
      <protection locked="0"/>
    </xf>
    <xf numFmtId="4" fontId="25" fillId="0" borderId="43" xfId="9" applyNumberFormat="1" applyFont="1" applyFill="1" applyBorder="1" applyAlignment="1" applyProtection="1">
      <alignment horizontal="right" vertical="center" readingOrder="1"/>
      <protection locked="0"/>
    </xf>
    <xf numFmtId="4" fontId="25" fillId="0" borderId="46" xfId="9" applyNumberFormat="1" applyFont="1" applyFill="1" applyBorder="1" applyAlignment="1" applyProtection="1">
      <alignment horizontal="right" vertical="center" readingOrder="1"/>
      <protection locked="0"/>
    </xf>
    <xf numFmtId="0" fontId="25" fillId="0" borderId="15" xfId="9" applyFont="1" applyFill="1" applyBorder="1" applyAlignment="1">
      <alignment horizontal="center" vertical="center" wrapText="1" readingOrder="1"/>
    </xf>
    <xf numFmtId="0" fontId="25" fillId="0" borderId="48" xfId="9" applyFont="1" applyFill="1" applyBorder="1" applyAlignment="1">
      <alignment horizontal="center" vertical="center" wrapText="1" readingOrder="1"/>
    </xf>
    <xf numFmtId="0" fontId="25" fillId="0" borderId="55" xfId="9" applyNumberFormat="1" applyFont="1" applyFill="1" applyBorder="1" applyAlignment="1">
      <alignment horizontal="center" vertical="center" wrapText="1" readingOrder="1"/>
    </xf>
    <xf numFmtId="4" fontId="25" fillId="0" borderId="55" xfId="9" applyNumberFormat="1" applyFont="1" applyFill="1" applyBorder="1" applyAlignment="1" applyProtection="1">
      <alignment horizontal="right" vertical="center" readingOrder="1"/>
      <protection locked="0"/>
    </xf>
    <xf numFmtId="10" fontId="41" fillId="14" borderId="21" xfId="9" applyNumberFormat="1" applyFont="1" applyFill="1" applyBorder="1" applyAlignment="1">
      <alignment horizontal="center" vertical="center" wrapText="1"/>
    </xf>
    <xf numFmtId="10" fontId="41" fillId="14" borderId="22" xfId="9" applyNumberFormat="1" applyFont="1" applyFill="1" applyBorder="1" applyAlignment="1">
      <alignment horizontal="center" vertical="center" wrapText="1"/>
    </xf>
    <xf numFmtId="4" fontId="41" fillId="14" borderId="55" xfId="9" applyNumberFormat="1" applyFont="1" applyFill="1" applyBorder="1" applyAlignment="1">
      <alignment horizontal="center" vertical="center" wrapText="1"/>
    </xf>
    <xf numFmtId="4" fontId="41" fillId="14" borderId="63" xfId="9" applyNumberFormat="1" applyFont="1" applyFill="1" applyBorder="1" applyAlignment="1">
      <alignment horizontal="center" vertical="center" wrapText="1"/>
    </xf>
    <xf numFmtId="0" fontId="41" fillId="14" borderId="55" xfId="9" applyFont="1" applyFill="1" applyBorder="1" applyAlignment="1">
      <alignment horizontal="center" vertical="center" wrapText="1"/>
    </xf>
    <xf numFmtId="0" fontId="41" fillId="14" borderId="9" xfId="9" applyFont="1" applyFill="1" applyBorder="1" applyAlignment="1" applyProtection="1">
      <alignment horizontal="center" readingOrder="1"/>
      <protection locked="0"/>
    </xf>
    <xf numFmtId="0" fontId="41" fillId="14" borderId="6" xfId="9" applyFont="1" applyFill="1" applyBorder="1" applyAlignment="1" applyProtection="1">
      <alignment horizontal="center" readingOrder="1"/>
      <protection locked="0"/>
    </xf>
    <xf numFmtId="2" fontId="41" fillId="14" borderId="61" xfId="9" applyNumberFormat="1" applyFont="1" applyFill="1" applyBorder="1" applyAlignment="1">
      <alignment horizontal="center" vertical="center" wrapText="1"/>
    </xf>
    <xf numFmtId="2" fontId="41" fillId="14" borderId="55" xfId="9" applyNumberFormat="1" applyFont="1" applyFill="1" applyBorder="1" applyAlignment="1">
      <alignment horizontal="center" vertical="center" wrapText="1"/>
    </xf>
    <xf numFmtId="2" fontId="41" fillId="14" borderId="55" xfId="9" applyNumberFormat="1" applyFont="1" applyFill="1" applyBorder="1" applyAlignment="1">
      <alignment horizontal="center" vertical="center" wrapText="1" readingOrder="1"/>
    </xf>
    <xf numFmtId="2" fontId="41" fillId="14" borderId="55" xfId="9" applyNumberFormat="1" applyFont="1" applyFill="1" applyBorder="1" applyAlignment="1">
      <alignment horizontal="right" vertical="center" wrapText="1" readingOrder="1"/>
    </xf>
    <xf numFmtId="4" fontId="41" fillId="14" borderId="6" xfId="9" applyNumberFormat="1" applyFont="1" applyFill="1" applyBorder="1" applyAlignment="1">
      <alignment horizontal="right" vertical="center" wrapText="1"/>
    </xf>
    <xf numFmtId="4" fontId="41" fillId="14" borderId="8" xfId="9" applyNumberFormat="1" applyFont="1" applyFill="1" applyBorder="1" applyAlignment="1">
      <alignment horizontal="right" vertical="center" wrapText="1"/>
    </xf>
    <xf numFmtId="4" fontId="41" fillId="14" borderId="19" xfId="9" applyNumberFormat="1" applyFont="1" applyFill="1" applyBorder="1" applyAlignment="1" applyProtection="1">
      <alignment horizontal="right" vertical="center" readingOrder="1"/>
      <protection locked="0"/>
    </xf>
    <xf numFmtId="4" fontId="41" fillId="14" borderId="30" xfId="9" applyNumberFormat="1" applyFont="1" applyFill="1" applyBorder="1" applyAlignment="1" applyProtection="1">
      <alignment horizontal="right" vertical="center" readingOrder="1"/>
      <protection locked="0"/>
    </xf>
    <xf numFmtId="4" fontId="41" fillId="14" borderId="20" xfId="9" applyNumberFormat="1" applyFont="1" applyFill="1" applyBorder="1" applyAlignment="1" applyProtection="1">
      <alignment horizontal="right" vertical="center" readingOrder="1"/>
      <protection locked="0"/>
    </xf>
    <xf numFmtId="4" fontId="25" fillId="0" borderId="44" xfId="9" applyNumberFormat="1" applyFont="1" applyFill="1" applyBorder="1" applyAlignment="1" applyProtection="1">
      <alignment horizontal="right" vertical="center" readingOrder="1"/>
      <protection locked="0"/>
    </xf>
    <xf numFmtId="4" fontId="25" fillId="3" borderId="45" xfId="9" applyNumberFormat="1" applyFont="1" applyFill="1" applyBorder="1" applyAlignment="1" applyProtection="1">
      <alignment horizontal="right" vertical="center" readingOrder="1"/>
      <protection locked="0"/>
    </xf>
    <xf numFmtId="4" fontId="25" fillId="3" borderId="43" xfId="9" applyNumberFormat="1" applyFont="1" applyFill="1" applyBorder="1" applyAlignment="1" applyProtection="1">
      <alignment horizontal="right" vertical="center" readingOrder="1"/>
      <protection locked="0"/>
    </xf>
    <xf numFmtId="4" fontId="25" fillId="3" borderId="44" xfId="9" applyNumberFormat="1" applyFont="1" applyFill="1" applyBorder="1" applyAlignment="1" applyProtection="1">
      <alignment horizontal="right" vertical="center" readingOrder="1"/>
      <protection locked="0"/>
    </xf>
    <xf numFmtId="0" fontId="24" fillId="14" borderId="51" xfId="9" applyFont="1" applyFill="1" applyBorder="1" applyAlignment="1">
      <alignment horizontal="center" vertical="center" wrapText="1"/>
    </xf>
    <xf numFmtId="0" fontId="24" fillId="14" borderId="31" xfId="9" applyFont="1" applyFill="1" applyBorder="1" applyAlignment="1">
      <alignment horizontal="center" vertical="center" wrapText="1"/>
    </xf>
    <xf numFmtId="0" fontId="41" fillId="14" borderId="19" xfId="9" applyFont="1" applyFill="1" applyBorder="1" applyAlignment="1" applyProtection="1">
      <alignment horizontal="justify" vertical="center" wrapText="1" readingOrder="1"/>
      <protection locked="0"/>
    </xf>
    <xf numFmtId="0" fontId="41" fillId="14" borderId="30" xfId="9" applyFont="1" applyFill="1" applyBorder="1" applyAlignment="1" applyProtection="1">
      <alignment horizontal="justify" vertical="center" wrapText="1" readingOrder="1"/>
      <protection locked="0"/>
    </xf>
    <xf numFmtId="0" fontId="41" fillId="14" borderId="31" xfId="9" applyFont="1" applyFill="1" applyBorder="1" applyAlignment="1" applyProtection="1">
      <alignment horizontal="justify" vertical="center" wrapText="1" readingOrder="1"/>
      <protection locked="0"/>
    </xf>
    <xf numFmtId="0" fontId="41" fillId="14" borderId="19" xfId="9" applyFont="1" applyFill="1" applyBorder="1" applyAlignment="1" applyProtection="1">
      <alignment horizontal="center" vertical="center" readingOrder="1"/>
      <protection locked="0"/>
    </xf>
    <xf numFmtId="0" fontId="41" fillId="14" borderId="31" xfId="9" applyFont="1" applyFill="1" applyBorder="1" applyAlignment="1" applyProtection="1">
      <alignment horizontal="center" vertical="center" readingOrder="1"/>
      <protection locked="0"/>
    </xf>
    <xf numFmtId="4" fontId="41" fillId="14" borderId="31" xfId="9" applyNumberFormat="1" applyFont="1" applyFill="1" applyBorder="1" applyAlignment="1" applyProtection="1">
      <alignment horizontal="right" vertical="center" readingOrder="1"/>
      <protection locked="0"/>
    </xf>
    <xf numFmtId="0" fontId="25" fillId="0" borderId="45" xfId="9" applyFont="1" applyFill="1" applyBorder="1" applyAlignment="1">
      <alignment horizontal="justify" vertical="center" wrapText="1" readingOrder="1"/>
    </xf>
    <xf numFmtId="0" fontId="25" fillId="0" borderId="43" xfId="9" applyFont="1" applyFill="1" applyBorder="1" applyAlignment="1">
      <alignment horizontal="justify" vertical="center" wrapText="1" readingOrder="1"/>
    </xf>
    <xf numFmtId="0" fontId="25" fillId="0" borderId="44" xfId="9" applyFont="1" applyFill="1" applyBorder="1" applyAlignment="1">
      <alignment horizontal="justify" vertical="center" wrapText="1" readingOrder="1"/>
    </xf>
    <xf numFmtId="0" fontId="25" fillId="0" borderId="48" xfId="9" applyNumberFormat="1" applyFont="1" applyFill="1" applyBorder="1" applyAlignment="1">
      <alignment horizontal="center" vertical="center" wrapText="1" readingOrder="1"/>
    </xf>
    <xf numFmtId="4" fontId="25" fillId="0" borderId="48" xfId="9" applyNumberFormat="1" applyFont="1" applyFill="1" applyBorder="1" applyAlignment="1" applyProtection="1">
      <alignment horizontal="right" vertical="center" readingOrder="1"/>
      <protection locked="0"/>
    </xf>
    <xf numFmtId="4" fontId="41" fillId="6" borderId="65" xfId="9" applyNumberFormat="1" applyFont="1" applyFill="1" applyBorder="1" applyAlignment="1">
      <alignment horizontal="right" vertical="center" wrapText="1"/>
    </xf>
    <xf numFmtId="2" fontId="25" fillId="0" borderId="54" xfId="9" applyNumberFormat="1" applyFont="1" applyFill="1" applyBorder="1" applyAlignment="1" applyProtection="1">
      <alignment horizontal="right" vertical="center" readingOrder="1"/>
      <protection locked="0"/>
    </xf>
    <xf numFmtId="2" fontId="25" fillId="0" borderId="21" xfId="9" applyNumberFormat="1" applyFont="1" applyFill="1" applyBorder="1" applyAlignment="1" applyProtection="1">
      <alignment horizontal="right" vertical="center" readingOrder="1"/>
      <protection locked="0"/>
    </xf>
    <xf numFmtId="2" fontId="25" fillId="0" borderId="65" xfId="9" applyNumberFormat="1" applyFont="1" applyFill="1" applyBorder="1" applyAlignment="1" applyProtection="1">
      <alignment horizontal="right" vertical="center" readingOrder="1"/>
      <protection locked="0"/>
    </xf>
    <xf numFmtId="4" fontId="25" fillId="0" borderId="54" xfId="9" applyNumberFormat="1" applyFont="1" applyFill="1" applyBorder="1" applyAlignment="1" applyProtection="1">
      <alignment horizontal="right" vertical="center" readingOrder="1"/>
      <protection locked="0"/>
    </xf>
    <xf numFmtId="4" fontId="25" fillId="0" borderId="21" xfId="9" applyNumberFormat="1" applyFont="1" applyFill="1" applyBorder="1" applyAlignment="1" applyProtection="1">
      <alignment horizontal="right" vertical="center" readingOrder="1"/>
      <protection locked="0"/>
    </xf>
    <xf numFmtId="4" fontId="25" fillId="0" borderId="22" xfId="9" applyNumberFormat="1" applyFont="1" applyFill="1" applyBorder="1" applyAlignment="1" applyProtection="1">
      <alignment horizontal="right" vertical="center" readingOrder="1"/>
      <protection locked="0"/>
    </xf>
    <xf numFmtId="0" fontId="25" fillId="0" borderId="61" xfId="9" applyNumberFormat="1" applyFont="1" applyFill="1" applyBorder="1" applyAlignment="1">
      <alignment horizontal="center" vertical="center" wrapText="1"/>
    </xf>
    <xf numFmtId="4" fontId="25" fillId="0" borderId="65" xfId="9" applyNumberFormat="1" applyFont="1" applyFill="1" applyBorder="1" applyAlignment="1" applyProtection="1">
      <alignment horizontal="right" vertical="center" readingOrder="1"/>
      <protection locked="0"/>
    </xf>
    <xf numFmtId="0" fontId="44" fillId="0" borderId="17" xfId="30" applyNumberFormat="1" applyFont="1" applyBorder="1" applyAlignment="1">
      <alignment horizontal="center" vertical="center"/>
    </xf>
    <xf numFmtId="0" fontId="44" fillId="0" borderId="33" xfId="30" applyNumberFormat="1" applyFont="1" applyBorder="1" applyAlignment="1">
      <alignment horizontal="center" vertical="center"/>
    </xf>
    <xf numFmtId="0" fontId="44" fillId="0" borderId="34" xfId="30" applyNumberFormat="1" applyFont="1" applyBorder="1" applyAlignment="1">
      <alignment horizontal="center" vertical="center"/>
    </xf>
    <xf numFmtId="0" fontId="45" fillId="10" borderId="17" xfId="30" applyNumberFormat="1" applyFont="1" applyFill="1" applyBorder="1" applyAlignment="1">
      <alignment horizontal="center" vertical="center" wrapText="1"/>
    </xf>
    <xf numFmtId="0" fontId="45" fillId="10" borderId="33" xfId="30" applyNumberFormat="1" applyFont="1" applyFill="1" applyBorder="1" applyAlignment="1">
      <alignment horizontal="center" vertical="center" wrapText="1"/>
    </xf>
    <xf numFmtId="0" fontId="45" fillId="10" borderId="34" xfId="30" applyNumberFormat="1" applyFont="1" applyFill="1" applyBorder="1" applyAlignment="1">
      <alignment horizontal="center" vertical="center" wrapText="1"/>
    </xf>
    <xf numFmtId="2" fontId="25" fillId="3" borderId="54" xfId="9" applyNumberFormat="1" applyFont="1" applyFill="1" applyBorder="1" applyAlignment="1" applyProtection="1">
      <alignment horizontal="right" vertical="center" readingOrder="1"/>
      <protection locked="0"/>
    </xf>
    <xf numFmtId="2" fontId="25" fillId="3" borderId="21" xfId="9" applyNumberFormat="1" applyFont="1" applyFill="1" applyBorder="1" applyAlignment="1" applyProtection="1">
      <alignment horizontal="right" vertical="center" readingOrder="1"/>
      <protection locked="0"/>
    </xf>
    <xf numFmtId="2" fontId="25" fillId="3" borderId="65" xfId="9" applyNumberFormat="1" applyFont="1" applyFill="1" applyBorder="1" applyAlignment="1" applyProtection="1">
      <alignment horizontal="right" vertical="center" readingOrder="1"/>
      <protection locked="0"/>
    </xf>
    <xf numFmtId="4" fontId="25" fillId="16" borderId="54" xfId="9" applyNumberFormat="1" applyFont="1" applyFill="1" applyBorder="1" applyAlignment="1" applyProtection="1">
      <alignment horizontal="right" vertical="center" readingOrder="2"/>
      <protection locked="0"/>
    </xf>
    <xf numFmtId="4" fontId="25" fillId="16" borderId="21" xfId="9" applyNumberFormat="1" applyFont="1" applyFill="1" applyBorder="1" applyAlignment="1" applyProtection="1">
      <alignment horizontal="right" vertical="center" readingOrder="2"/>
      <protection locked="0"/>
    </xf>
    <xf numFmtId="4" fontId="25" fillId="16" borderId="65" xfId="9" applyNumberFormat="1" applyFont="1" applyFill="1" applyBorder="1" applyAlignment="1" applyProtection="1">
      <alignment horizontal="right" vertical="center" readingOrder="2"/>
      <protection locked="0"/>
    </xf>
    <xf numFmtId="4" fontId="25" fillId="0" borderId="54" xfId="9" applyNumberFormat="1" applyFont="1" applyFill="1" applyBorder="1" applyAlignment="1" applyProtection="1">
      <alignment horizontal="right" vertical="center" readingOrder="2"/>
      <protection locked="0"/>
    </xf>
    <xf numFmtId="4" fontId="25" fillId="0" borderId="21" xfId="9" applyNumberFormat="1" applyFont="1" applyFill="1" applyBorder="1" applyAlignment="1" applyProtection="1">
      <alignment horizontal="right" vertical="center" readingOrder="2"/>
      <protection locked="0"/>
    </xf>
    <xf numFmtId="4" fontId="25" fillId="0" borderId="65" xfId="9" applyNumberFormat="1" applyFont="1" applyFill="1" applyBorder="1" applyAlignment="1" applyProtection="1">
      <alignment horizontal="right" vertical="center" readingOrder="2"/>
      <protection locked="0"/>
    </xf>
    <xf numFmtId="0" fontId="46" fillId="0" borderId="0" xfId="0" applyFont="1" applyAlignment="1">
      <alignment horizontal="center" vertical="center"/>
    </xf>
    <xf numFmtId="0" fontId="41" fillId="0" borderId="17" xfId="9" applyFont="1" applyFill="1" applyBorder="1" applyAlignment="1">
      <alignment horizontal="center" vertical="center" readingOrder="1"/>
    </xf>
    <xf numFmtId="0" fontId="41" fillId="0" borderId="33" xfId="9" applyFont="1" applyFill="1" applyBorder="1" applyAlignment="1">
      <alignment horizontal="center" vertical="center" readingOrder="1"/>
    </xf>
    <xf numFmtId="0" fontId="41" fillId="0" borderId="34" xfId="9" applyFont="1" applyFill="1" applyBorder="1" applyAlignment="1">
      <alignment horizontal="center" vertical="center" readingOrder="1"/>
    </xf>
    <xf numFmtId="0" fontId="25" fillId="0" borderId="39" xfId="9" applyFont="1" applyFill="1" applyBorder="1" applyAlignment="1">
      <alignment horizontal="center" vertical="center" wrapText="1"/>
    </xf>
    <xf numFmtId="0" fontId="25" fillId="0" borderId="47" xfId="9" applyFont="1" applyFill="1" applyBorder="1" applyAlignment="1">
      <alignment horizontal="center" vertical="center" wrapText="1"/>
    </xf>
    <xf numFmtId="173" fontId="25" fillId="0" borderId="54" xfId="9" applyNumberFormat="1" applyFont="1" applyFill="1" applyBorder="1" applyAlignment="1" applyProtection="1">
      <alignment horizontal="right" vertical="center" readingOrder="1"/>
      <protection locked="0"/>
    </xf>
    <xf numFmtId="173" fontId="25" fillId="0" borderId="21" xfId="9" applyNumberFormat="1" applyFont="1" applyFill="1" applyBorder="1" applyAlignment="1" applyProtection="1">
      <alignment horizontal="right" vertical="center" readingOrder="1"/>
      <protection locked="0"/>
    </xf>
    <xf numFmtId="173" fontId="25" fillId="0" borderId="65" xfId="9" applyNumberFormat="1" applyFont="1" applyFill="1" applyBorder="1" applyAlignment="1" applyProtection="1">
      <alignment horizontal="right" vertical="center" readingOrder="1"/>
      <protection locked="0"/>
    </xf>
    <xf numFmtId="4" fontId="25" fillId="0" borderId="39" xfId="9" applyNumberFormat="1" applyFont="1" applyFill="1" applyBorder="1" applyAlignment="1" applyProtection="1">
      <alignment horizontal="right" vertical="center" readingOrder="2"/>
      <protection locked="0"/>
    </xf>
    <xf numFmtId="4" fontId="25" fillId="0" borderId="40" xfId="9" applyNumberFormat="1" applyFont="1" applyFill="1" applyBorder="1" applyAlignment="1" applyProtection="1">
      <alignment horizontal="right" vertical="center" readingOrder="2"/>
      <protection locked="0"/>
    </xf>
    <xf numFmtId="4" fontId="25" fillId="0" borderId="47" xfId="9" applyNumberFormat="1" applyFont="1" applyFill="1" applyBorder="1" applyAlignment="1" applyProtection="1">
      <alignment horizontal="right" vertical="center" readingOrder="2"/>
      <protection locked="0"/>
    </xf>
    <xf numFmtId="0" fontId="43" fillId="0" borderId="0" xfId="9" applyFont="1" applyFill="1" applyBorder="1" applyAlignment="1">
      <alignment horizontal="left"/>
    </xf>
    <xf numFmtId="4" fontId="25" fillId="3" borderId="39" xfId="9" applyNumberFormat="1" applyFont="1" applyFill="1" applyBorder="1" applyAlignment="1" applyProtection="1">
      <alignment horizontal="right" vertical="center" readingOrder="1"/>
      <protection locked="0"/>
    </xf>
    <xf numFmtId="4" fontId="25" fillId="3" borderId="40" xfId="9" applyNumberFormat="1" applyFont="1" applyFill="1" applyBorder="1" applyAlignment="1" applyProtection="1">
      <alignment horizontal="right" vertical="center" readingOrder="1"/>
      <protection locked="0"/>
    </xf>
    <xf numFmtId="4" fontId="25" fillId="3" borderId="41" xfId="9" applyNumberFormat="1" applyFont="1" applyFill="1" applyBorder="1" applyAlignment="1" applyProtection="1">
      <alignment horizontal="right" vertical="center" readingOrder="1"/>
      <protection locked="0"/>
    </xf>
    <xf numFmtId="0" fontId="25" fillId="0" borderId="42" xfId="9" applyFont="1" applyFill="1" applyBorder="1" applyAlignment="1">
      <alignment horizontal="center" vertical="center" wrapText="1"/>
    </xf>
    <xf numFmtId="0" fontId="25" fillId="0" borderId="39" xfId="9" applyFont="1" applyFill="1" applyBorder="1" applyAlignment="1">
      <alignment horizontal="justify" vertical="center" wrapText="1"/>
    </xf>
    <xf numFmtId="0" fontId="25" fillId="0" borderId="40" xfId="9" applyFont="1" applyFill="1" applyBorder="1" applyAlignment="1">
      <alignment horizontal="justify" vertical="center" wrapText="1"/>
    </xf>
    <xf numFmtId="0" fontId="25" fillId="0" borderId="47" xfId="9" applyFont="1" applyFill="1" applyBorder="1" applyAlignment="1">
      <alignment horizontal="justify" vertical="center" wrapText="1"/>
    </xf>
    <xf numFmtId="4" fontId="25" fillId="16" borderId="6" xfId="9" applyNumberFormat="1" applyFont="1" applyFill="1" applyBorder="1" applyAlignment="1" applyProtection="1">
      <alignment horizontal="right" vertical="center" readingOrder="1"/>
      <protection locked="0"/>
    </xf>
    <xf numFmtId="4" fontId="25" fillId="3" borderId="47" xfId="9" applyNumberFormat="1" applyFont="1" applyFill="1" applyBorder="1" applyAlignment="1" applyProtection="1">
      <alignment horizontal="right" vertical="center" readingOrder="1"/>
      <protection locked="0"/>
    </xf>
    <xf numFmtId="4" fontId="38" fillId="6" borderId="54" xfId="9" applyNumberFormat="1" applyFont="1" applyFill="1" applyBorder="1" applyAlignment="1" applyProtection="1">
      <alignment horizontal="center" vertical="center" readingOrder="1"/>
      <protection locked="0"/>
    </xf>
    <xf numFmtId="4" fontId="38" fillId="6" borderId="21" xfId="9" applyNumberFormat="1" applyFont="1" applyFill="1" applyBorder="1" applyAlignment="1" applyProtection="1">
      <alignment horizontal="center" vertical="center" readingOrder="1"/>
      <protection locked="0"/>
    </xf>
    <xf numFmtId="4" fontId="38" fillId="6" borderId="65" xfId="9" applyNumberFormat="1" applyFont="1" applyFill="1" applyBorder="1" applyAlignment="1" applyProtection="1">
      <alignment horizontal="center" vertical="center" readingOrder="1"/>
      <protection locked="0"/>
    </xf>
    <xf numFmtId="0" fontId="23" fillId="0" borderId="0" xfId="9" applyFont="1" applyFill="1" applyBorder="1" applyAlignment="1"/>
    <xf numFmtId="0" fontId="24" fillId="0" borderId="0" xfId="9" applyFont="1" applyFill="1" applyBorder="1" applyAlignment="1">
      <alignment horizontal="center" readingOrder="1"/>
    </xf>
    <xf numFmtId="0" fontId="53" fillId="0" borderId="0" xfId="9" applyFont="1" applyFill="1" applyBorder="1" applyAlignment="1">
      <alignment horizontal="center" readingOrder="1"/>
    </xf>
    <xf numFmtId="14" fontId="33" fillId="0" borderId="19" xfId="30" applyNumberFormat="1" applyFont="1" applyBorder="1" applyAlignment="1">
      <alignment horizontal="center" vertical="center"/>
    </xf>
    <xf numFmtId="14" fontId="33" fillId="0" borderId="30" xfId="30" applyNumberFormat="1" applyFont="1" applyBorder="1" applyAlignment="1">
      <alignment horizontal="center" vertical="center"/>
    </xf>
    <xf numFmtId="14" fontId="33" fillId="0" borderId="31" xfId="30" applyNumberFormat="1" applyFont="1" applyBorder="1" applyAlignment="1">
      <alignment horizontal="center" vertical="center"/>
    </xf>
    <xf numFmtId="0" fontId="38" fillId="0" borderId="51" xfId="9" applyFont="1" applyFill="1" applyBorder="1" applyAlignment="1">
      <alignment horizontal="center" vertical="center" readingOrder="1"/>
    </xf>
    <xf numFmtId="0" fontId="38" fillId="0" borderId="30" xfId="9" applyFont="1" applyFill="1" applyBorder="1" applyAlignment="1">
      <alignment horizontal="center" vertical="center" readingOrder="1"/>
    </xf>
    <xf numFmtId="0" fontId="33" fillId="0" borderId="30" xfId="30" applyNumberFormat="1" applyFont="1" applyBorder="1" applyAlignment="1">
      <alignment horizontal="left" vertical="center"/>
    </xf>
    <xf numFmtId="0" fontId="33" fillId="0" borderId="31" xfId="30" applyNumberFormat="1" applyFont="1" applyBorder="1" applyAlignment="1">
      <alignment horizontal="left" vertical="center"/>
    </xf>
    <xf numFmtId="0" fontId="60" fillId="6" borderId="54" xfId="9" applyFont="1" applyFill="1" applyBorder="1" applyAlignment="1" applyProtection="1">
      <alignment horizontal="left" vertical="center" wrapText="1" readingOrder="1"/>
      <protection locked="0"/>
    </xf>
    <xf numFmtId="0" fontId="60" fillId="6" borderId="21" xfId="9" applyFont="1" applyFill="1" applyBorder="1" applyAlignment="1" applyProtection="1">
      <alignment horizontal="left" vertical="center" wrapText="1" readingOrder="1"/>
      <protection locked="0"/>
    </xf>
    <xf numFmtId="0" fontId="60" fillId="6" borderId="65" xfId="9" applyFont="1" applyFill="1" applyBorder="1" applyAlignment="1" applyProtection="1">
      <alignment horizontal="left" vertical="center" wrapText="1" readingOrder="1"/>
      <protection locked="0"/>
    </xf>
    <xf numFmtId="0" fontId="47" fillId="10" borderId="1" xfId="34" applyFont="1" applyFill="1" applyBorder="1" applyAlignment="1">
      <alignment horizontal="center" vertical="center"/>
    </xf>
    <xf numFmtId="0" fontId="47" fillId="10" borderId="2" xfId="34" applyFont="1" applyFill="1" applyBorder="1" applyAlignment="1">
      <alignment horizontal="center" vertical="center"/>
    </xf>
    <xf numFmtId="0" fontId="47" fillId="10" borderId="3" xfId="34" applyFont="1" applyFill="1" applyBorder="1" applyAlignment="1">
      <alignment horizontal="center" vertical="center"/>
    </xf>
    <xf numFmtId="0" fontId="44" fillId="0" borderId="4" xfId="34" applyFont="1" applyFill="1" applyBorder="1" applyAlignment="1">
      <alignment horizontal="center" vertical="center"/>
    </xf>
    <xf numFmtId="0" fontId="44" fillId="0" borderId="0" xfId="34" applyFont="1" applyFill="1" applyBorder="1" applyAlignment="1">
      <alignment horizontal="center" vertical="center"/>
    </xf>
    <xf numFmtId="0" fontId="44" fillId="0" borderId="5" xfId="34" applyFont="1" applyFill="1" applyBorder="1" applyAlignment="1">
      <alignment horizontal="center" vertical="center"/>
    </xf>
    <xf numFmtId="170" fontId="10" fillId="15" borderId="71" xfId="34" applyNumberFormat="1" applyFont="1" applyFill="1" applyBorder="1" applyAlignment="1">
      <alignment horizontal="center" vertical="center"/>
    </xf>
    <xf numFmtId="170" fontId="10" fillId="15" borderId="8" xfId="34" applyNumberFormat="1" applyFont="1" applyFill="1" applyBorder="1" applyAlignment="1">
      <alignment horizontal="center" vertical="center"/>
    </xf>
    <xf numFmtId="0" fontId="33" fillId="2" borderId="60" xfId="34" applyFont="1" applyFill="1" applyBorder="1" applyAlignment="1">
      <alignment horizontal="center" vertical="center"/>
    </xf>
    <xf numFmtId="0" fontId="33" fillId="2" borderId="61" xfId="34" applyFont="1" applyFill="1" applyBorder="1" applyAlignment="1">
      <alignment horizontal="center" vertical="center"/>
    </xf>
    <xf numFmtId="0" fontId="33" fillId="2" borderId="14" xfId="34" applyFont="1" applyFill="1" applyBorder="1" applyAlignment="1">
      <alignment horizontal="center" vertical="center"/>
    </xf>
    <xf numFmtId="167" fontId="33" fillId="2" borderId="13" xfId="34" applyNumberFormat="1" applyFont="1" applyFill="1" applyBorder="1" applyAlignment="1">
      <alignment horizontal="left" vertical="center" wrapText="1"/>
    </xf>
    <xf numFmtId="167" fontId="33" fillId="2" borderId="55" xfId="34" applyNumberFormat="1" applyFont="1" applyFill="1" applyBorder="1" applyAlignment="1">
      <alignment horizontal="left" vertical="center" wrapText="1"/>
    </xf>
    <xf numFmtId="167" fontId="33" fillId="2" borderId="10" xfId="34" applyNumberFormat="1" applyFont="1" applyFill="1" applyBorder="1" applyAlignment="1">
      <alignment horizontal="left" vertical="center" wrapText="1"/>
    </xf>
    <xf numFmtId="169" fontId="33" fillId="2" borderId="13" xfId="35" applyNumberFormat="1" applyFont="1" applyFill="1" applyBorder="1" applyAlignment="1" applyProtection="1">
      <alignment horizontal="right" vertical="center"/>
    </xf>
    <xf numFmtId="169" fontId="33" fillId="2" borderId="55" xfId="35" applyNumberFormat="1" applyFont="1" applyFill="1" applyBorder="1" applyAlignment="1" applyProtection="1">
      <alignment horizontal="right" vertical="center"/>
    </xf>
    <xf numFmtId="169" fontId="33" fillId="2" borderId="10" xfId="35" applyNumberFormat="1" applyFont="1" applyFill="1" applyBorder="1" applyAlignment="1" applyProtection="1">
      <alignment horizontal="right" vertical="center"/>
    </xf>
    <xf numFmtId="0" fontId="10" fillId="15" borderId="59" xfId="34" applyFont="1" applyFill="1" applyBorder="1" applyAlignment="1">
      <alignment horizontal="center" vertical="center"/>
    </xf>
    <xf numFmtId="0" fontId="10" fillId="15" borderId="9" xfId="34" applyFont="1" applyFill="1" applyBorder="1" applyAlignment="1">
      <alignment horizontal="center" vertical="center"/>
    </xf>
    <xf numFmtId="0" fontId="10" fillId="15" borderId="69" xfId="34" applyFont="1" applyFill="1" applyBorder="1" applyAlignment="1">
      <alignment horizontal="center" vertical="center"/>
    </xf>
    <xf numFmtId="0" fontId="10" fillId="15" borderId="6" xfId="34" applyFont="1" applyFill="1" applyBorder="1" applyAlignment="1">
      <alignment horizontal="center" vertical="center"/>
    </xf>
    <xf numFmtId="0" fontId="10" fillId="15" borderId="69" xfId="34" applyFont="1" applyFill="1" applyBorder="1" applyAlignment="1">
      <alignment horizontal="center" vertical="center" wrapText="1"/>
    </xf>
    <xf numFmtId="0" fontId="10" fillId="15" borderId="6" xfId="34" applyFont="1" applyFill="1" applyBorder="1" applyAlignment="1">
      <alignment horizontal="center" vertical="center" wrapText="1"/>
    </xf>
    <xf numFmtId="0" fontId="10" fillId="15" borderId="70" xfId="34" applyFont="1" applyFill="1" applyBorder="1" applyAlignment="1">
      <alignment horizontal="center" vertical="center"/>
    </xf>
    <xf numFmtId="0" fontId="10" fillId="15" borderId="39" xfId="34" applyFont="1" applyFill="1" applyBorder="1" applyAlignment="1">
      <alignment horizontal="center" vertical="center"/>
    </xf>
    <xf numFmtId="0" fontId="10" fillId="15" borderId="19" xfId="34" applyFont="1" applyFill="1" applyBorder="1" applyAlignment="1">
      <alignment horizontal="center" vertical="center"/>
    </xf>
    <xf numFmtId="0" fontId="10" fillId="15" borderId="30" xfId="34" applyFont="1" applyFill="1" applyBorder="1" applyAlignment="1">
      <alignment horizontal="center" vertical="center"/>
    </xf>
    <xf numFmtId="0" fontId="10" fillId="15" borderId="31" xfId="34" applyFont="1" applyFill="1" applyBorder="1" applyAlignment="1">
      <alignment horizontal="center" vertical="center"/>
    </xf>
    <xf numFmtId="10" fontId="33" fillId="2" borderId="74" xfId="34" applyNumberFormat="1" applyFont="1" applyFill="1" applyBorder="1" applyAlignment="1">
      <alignment horizontal="center" vertical="center"/>
    </xf>
    <xf numFmtId="10" fontId="33" fillId="2" borderId="75" xfId="34" applyNumberFormat="1" applyFont="1" applyFill="1" applyBorder="1" applyAlignment="1">
      <alignment horizontal="center" vertical="center"/>
    </xf>
    <xf numFmtId="10" fontId="33" fillId="2" borderId="6" xfId="34" applyNumberFormat="1" applyFont="1" applyFill="1" applyBorder="1" applyAlignment="1">
      <alignment horizontal="center" vertical="center"/>
    </xf>
    <xf numFmtId="0" fontId="11" fillId="3" borderId="58" xfId="34" applyFont="1" applyFill="1" applyBorder="1" applyAlignment="1">
      <alignment horizontal="center" vertical="center"/>
    </xf>
    <xf numFmtId="0" fontId="33" fillId="2" borderId="15" xfId="34" applyFont="1" applyFill="1" applyBorder="1" applyAlignment="1">
      <alignment horizontal="center" vertical="center"/>
    </xf>
    <xf numFmtId="0" fontId="33" fillId="2" borderId="64" xfId="34" applyFont="1" applyFill="1" applyBorder="1" applyAlignment="1">
      <alignment horizontal="center" vertical="center"/>
    </xf>
    <xf numFmtId="167" fontId="33" fillId="2" borderId="48" xfId="34" applyNumberFormat="1" applyFont="1" applyFill="1" applyBorder="1" applyAlignment="1">
      <alignment horizontal="left" vertical="center" wrapText="1"/>
    </xf>
    <xf numFmtId="167" fontId="33" fillId="2" borderId="68" xfId="34" applyNumberFormat="1" applyFont="1" applyFill="1" applyBorder="1" applyAlignment="1">
      <alignment horizontal="left" vertical="center" wrapText="1"/>
    </xf>
    <xf numFmtId="175" fontId="11" fillId="3" borderId="4" xfId="34" applyNumberFormat="1" applyFont="1" applyFill="1" applyBorder="1" applyAlignment="1">
      <alignment horizontal="center" vertical="center"/>
    </xf>
    <xf numFmtId="175" fontId="11" fillId="3" borderId="0" xfId="34" applyNumberFormat="1" applyFont="1" applyFill="1" applyBorder="1" applyAlignment="1">
      <alignment horizontal="center" vertical="center"/>
    </xf>
    <xf numFmtId="0" fontId="33" fillId="2" borderId="76" xfId="34" applyFont="1" applyFill="1" applyBorder="1" applyAlignment="1">
      <alignment horizontal="center" vertical="center"/>
    </xf>
    <xf numFmtId="0" fontId="33" fillId="2" borderId="77" xfId="34" applyFont="1" applyFill="1" applyBorder="1" applyAlignment="1">
      <alignment horizontal="center" vertical="center"/>
    </xf>
    <xf numFmtId="0" fontId="33" fillId="2" borderId="9" xfId="34" applyFont="1" applyFill="1" applyBorder="1" applyAlignment="1">
      <alignment horizontal="center" vertical="center"/>
    </xf>
    <xf numFmtId="167" fontId="33" fillId="2" borderId="74" xfId="34" applyNumberFormat="1" applyFont="1" applyFill="1" applyBorder="1" applyAlignment="1">
      <alignment horizontal="left" vertical="center" wrapText="1"/>
    </xf>
    <xf numFmtId="167" fontId="33" fillId="2" borderId="75" xfId="34" applyNumberFormat="1" applyFont="1" applyFill="1" applyBorder="1" applyAlignment="1">
      <alignment horizontal="left" vertical="center" wrapText="1"/>
    </xf>
    <xf numFmtId="167" fontId="33" fillId="2" borderId="6" xfId="34" applyNumberFormat="1" applyFont="1" applyFill="1" applyBorder="1" applyAlignment="1">
      <alignment horizontal="left" vertical="center" wrapText="1"/>
    </xf>
    <xf numFmtId="169" fontId="33" fillId="2" borderId="74" xfId="35" applyNumberFormat="1" applyFont="1" applyFill="1" applyBorder="1" applyAlignment="1" applyProtection="1">
      <alignment horizontal="right" vertical="center"/>
    </xf>
    <xf numFmtId="169" fontId="33" fillId="2" borderId="75" xfId="35" applyNumberFormat="1" applyFont="1" applyFill="1" applyBorder="1" applyAlignment="1" applyProtection="1">
      <alignment horizontal="right" vertical="center"/>
    </xf>
    <xf numFmtId="169" fontId="33" fillId="2" borderId="6" xfId="35" applyNumberFormat="1" applyFont="1" applyFill="1" applyBorder="1" applyAlignment="1" applyProtection="1">
      <alignment horizontal="right" vertical="center"/>
    </xf>
    <xf numFmtId="0" fontId="28" fillId="0" borderId="1" xfId="23" applyFont="1" applyBorder="1" applyAlignment="1" applyProtection="1">
      <alignment horizontal="center" vertical="center"/>
    </xf>
    <xf numFmtId="0" fontId="29" fillId="0" borderId="2" xfId="23" applyFont="1" applyBorder="1"/>
    <xf numFmtId="0" fontId="29" fillId="0" borderId="3" xfId="23" applyFont="1" applyBorder="1"/>
    <xf numFmtId="0" fontId="29" fillId="0" borderId="42" xfId="23" applyFont="1" applyBorder="1"/>
    <xf numFmtId="0" fontId="29" fillId="0" borderId="40" xfId="23" applyFont="1" applyBorder="1"/>
    <xf numFmtId="0" fontId="29" fillId="0" borderId="41" xfId="23" applyFont="1" applyBorder="1"/>
    <xf numFmtId="0" fontId="31" fillId="8" borderId="4" xfId="23" applyFont="1" applyFill="1" applyBorder="1" applyAlignment="1" applyProtection="1">
      <alignment horizontal="left" vertical="center"/>
    </xf>
    <xf numFmtId="0" fontId="31" fillId="8" borderId="0" xfId="23" applyFont="1" applyFill="1" applyBorder="1" applyAlignment="1" applyProtection="1">
      <alignment horizontal="left" vertical="center"/>
    </xf>
    <xf numFmtId="0" fontId="31" fillId="8" borderId="0" xfId="23" applyFont="1" applyFill="1" applyBorder="1" applyAlignment="1" applyProtection="1">
      <alignment horizontal="right" vertical="center"/>
    </xf>
    <xf numFmtId="0" fontId="31" fillId="8" borderId="5" xfId="23" applyFont="1" applyFill="1" applyBorder="1" applyAlignment="1" applyProtection="1">
      <alignment horizontal="right" vertical="center"/>
    </xf>
    <xf numFmtId="0" fontId="30" fillId="0" borderId="38" xfId="23" applyFont="1" applyFill="1" applyBorder="1" applyAlignment="1" applyProtection="1">
      <alignment horizontal="left" vertical="center"/>
      <protection locked="0"/>
    </xf>
    <xf numFmtId="0" fontId="30" fillId="0" borderId="43" xfId="23" applyFont="1" applyFill="1" applyBorder="1" applyAlignment="1" applyProtection="1">
      <alignment horizontal="left" vertical="center"/>
      <protection locked="0"/>
    </xf>
    <xf numFmtId="0" fontId="30" fillId="0" borderId="44" xfId="23" applyFont="1" applyFill="1" applyBorder="1" applyAlignment="1" applyProtection="1">
      <alignment horizontal="left" vertical="center"/>
      <protection locked="0"/>
    </xf>
    <xf numFmtId="0" fontId="30" fillId="0" borderId="45" xfId="23" applyFont="1" applyFill="1" applyBorder="1" applyAlignment="1" applyProtection="1">
      <alignment horizontal="left" vertical="center"/>
      <protection locked="0"/>
    </xf>
    <xf numFmtId="0" fontId="30" fillId="0" borderId="46" xfId="23" applyFont="1" applyFill="1" applyBorder="1" applyAlignment="1" applyProtection="1">
      <alignment horizontal="left" vertical="center"/>
      <protection locked="0"/>
    </xf>
    <xf numFmtId="0" fontId="36" fillId="0" borderId="45" xfId="23" applyFont="1" applyFill="1" applyBorder="1" applyAlignment="1" applyProtection="1">
      <alignment horizontal="left" vertical="center"/>
      <protection locked="0"/>
    </xf>
    <xf numFmtId="0" fontId="36" fillId="0" borderId="43" xfId="23" applyFont="1" applyFill="1" applyBorder="1" applyAlignment="1" applyProtection="1">
      <alignment horizontal="left" vertical="center"/>
      <protection locked="0"/>
    </xf>
    <xf numFmtId="0" fontId="36" fillId="0" borderId="46" xfId="23" applyFont="1" applyFill="1" applyBorder="1" applyAlignment="1" applyProtection="1">
      <alignment horizontal="left" vertical="center"/>
      <protection locked="0"/>
    </xf>
    <xf numFmtId="10" fontId="27" fillId="0" borderId="43" xfId="23" applyNumberFormat="1" applyFont="1" applyBorder="1" applyAlignment="1" applyProtection="1">
      <alignment horizontal="center" vertical="center"/>
    </xf>
    <xf numFmtId="10" fontId="27" fillId="0" borderId="44" xfId="23" applyNumberFormat="1" applyFont="1" applyBorder="1" applyAlignment="1" applyProtection="1">
      <alignment horizontal="center" vertical="center"/>
    </xf>
    <xf numFmtId="10" fontId="27" fillId="7" borderId="45" xfId="19" applyNumberFormat="1" applyFont="1" applyFill="1" applyBorder="1" applyAlignment="1" applyProtection="1">
      <alignment horizontal="right" vertical="center"/>
      <protection locked="0"/>
    </xf>
    <xf numFmtId="10" fontId="27" fillId="7" borderId="44" xfId="19" applyNumberFormat="1" applyFont="1" applyFill="1" applyBorder="1" applyAlignment="1" applyProtection="1">
      <alignment horizontal="right" vertical="center"/>
      <protection locked="0"/>
    </xf>
    <xf numFmtId="0" fontId="27" fillId="0" borderId="28" xfId="23" applyFont="1" applyBorder="1" applyAlignment="1" applyProtection="1">
      <alignment horizontal="center" vertical="center" wrapText="1"/>
    </xf>
    <xf numFmtId="0" fontId="27" fillId="0" borderId="2" xfId="23" applyFont="1" applyBorder="1" applyAlignment="1" applyProtection="1">
      <alignment horizontal="center" vertical="center" wrapText="1"/>
    </xf>
    <xf numFmtId="0" fontId="27" fillId="0" borderId="3" xfId="23" applyFont="1" applyBorder="1" applyAlignment="1" applyProtection="1">
      <alignment horizontal="center" vertical="center" wrapText="1"/>
    </xf>
    <xf numFmtId="0" fontId="27" fillId="0" borderId="7" xfId="23" applyFont="1" applyBorder="1" applyAlignment="1" applyProtection="1">
      <alignment horizontal="center" vertical="center" wrapText="1"/>
    </xf>
    <xf numFmtId="0" fontId="27" fillId="0" borderId="0" xfId="23" applyFont="1" applyBorder="1" applyAlignment="1" applyProtection="1">
      <alignment horizontal="center" vertical="center" wrapText="1"/>
    </xf>
    <xf numFmtId="0" fontId="27" fillId="0" borderId="5" xfId="23" applyFont="1" applyBorder="1" applyAlignment="1" applyProtection="1">
      <alignment horizontal="center" vertical="center" wrapText="1"/>
    </xf>
    <xf numFmtId="10" fontId="27" fillId="0" borderId="21" xfId="23" applyNumberFormat="1" applyFont="1" applyBorder="1" applyAlignment="1" applyProtection="1">
      <alignment horizontal="center" vertical="center"/>
    </xf>
    <xf numFmtId="10" fontId="27" fillId="0" borderId="23" xfId="23" applyNumberFormat="1" applyFont="1" applyBorder="1" applyAlignment="1" applyProtection="1">
      <alignment horizontal="center" vertical="center"/>
    </xf>
    <xf numFmtId="0" fontId="27" fillId="0" borderId="21" xfId="23" applyFont="1" applyBorder="1" applyAlignment="1" applyProtection="1">
      <alignment horizontal="left" vertical="center"/>
    </xf>
    <xf numFmtId="0" fontId="27" fillId="0" borderId="23" xfId="23" applyFont="1" applyBorder="1" applyAlignment="1" applyProtection="1">
      <alignment horizontal="left" vertical="center"/>
    </xf>
    <xf numFmtId="0" fontId="27" fillId="9" borderId="1" xfId="23" applyFont="1" applyFill="1" applyBorder="1" applyAlignment="1" applyProtection="1">
      <alignment horizontal="center" vertical="center"/>
    </xf>
    <xf numFmtId="0" fontId="27" fillId="9" borderId="2" xfId="23" applyFont="1" applyFill="1" applyBorder="1" applyAlignment="1" applyProtection="1">
      <alignment horizontal="center" vertical="center"/>
    </xf>
    <xf numFmtId="0" fontId="27" fillId="9" borderId="42" xfId="23" applyFont="1" applyFill="1" applyBorder="1" applyAlignment="1" applyProtection="1">
      <alignment horizontal="center" vertical="center"/>
    </xf>
    <xf numFmtId="0" fontId="27" fillId="9" borderId="40" xfId="23" applyFont="1" applyFill="1" applyBorder="1" applyAlignment="1" applyProtection="1">
      <alignment horizontal="center" vertical="center"/>
    </xf>
    <xf numFmtId="0" fontId="27" fillId="9" borderId="28" xfId="23" applyFont="1" applyFill="1" applyBorder="1" applyAlignment="1" applyProtection="1">
      <alignment horizontal="center" vertical="center" wrapText="1"/>
    </xf>
    <xf numFmtId="0" fontId="27" fillId="9" borderId="2" xfId="23" applyFont="1" applyFill="1" applyBorder="1" applyAlignment="1" applyProtection="1">
      <alignment horizontal="center" vertical="center" wrapText="1"/>
    </xf>
    <xf numFmtId="0" fontId="27" fillId="9" borderId="29" xfId="23" applyFont="1" applyFill="1" applyBorder="1" applyAlignment="1" applyProtection="1">
      <alignment horizontal="center" vertical="center" wrapText="1"/>
    </xf>
    <xf numFmtId="0" fontId="27" fillId="9" borderId="39" xfId="23" applyFont="1" applyFill="1" applyBorder="1" applyAlignment="1" applyProtection="1">
      <alignment horizontal="center" vertical="center" wrapText="1"/>
    </xf>
    <xf numFmtId="0" fontId="27" fillId="9" borderId="40" xfId="23" applyFont="1" applyFill="1" applyBorder="1" applyAlignment="1" applyProtection="1">
      <alignment horizontal="center" vertical="center" wrapText="1"/>
    </xf>
    <xf numFmtId="0" fontId="27" fillId="9" borderId="47" xfId="23" applyFont="1" applyFill="1" applyBorder="1" applyAlignment="1" applyProtection="1">
      <alignment horizontal="center" vertical="center" wrapText="1"/>
    </xf>
    <xf numFmtId="0" fontId="30" fillId="9" borderId="28" xfId="23" applyFont="1" applyFill="1" applyBorder="1" applyAlignment="1" applyProtection="1">
      <alignment horizontal="center" vertical="center"/>
    </xf>
    <xf numFmtId="0" fontId="30" fillId="9" borderId="2" xfId="23" applyFont="1" applyFill="1" applyBorder="1" applyAlignment="1" applyProtection="1">
      <alignment horizontal="center" vertical="center"/>
    </xf>
    <xf numFmtId="0" fontId="30" fillId="9" borderId="39" xfId="23" applyFont="1" applyFill="1" applyBorder="1" applyAlignment="1" applyProtection="1">
      <alignment horizontal="center" vertical="center"/>
    </xf>
    <xf numFmtId="0" fontId="30" fillId="9" borderId="40" xfId="23" applyFont="1" applyFill="1" applyBorder="1" applyAlignment="1" applyProtection="1">
      <alignment horizontal="center" vertical="center"/>
    </xf>
    <xf numFmtId="0" fontId="30" fillId="9" borderId="13" xfId="23" applyFont="1" applyFill="1" applyBorder="1" applyAlignment="1" applyProtection="1">
      <alignment horizontal="center" vertical="center"/>
    </xf>
    <xf numFmtId="0" fontId="30" fillId="9" borderId="19" xfId="23" applyFont="1" applyFill="1" applyBorder="1" applyAlignment="1" applyProtection="1">
      <alignment horizontal="center" vertical="center"/>
    </xf>
    <xf numFmtId="0" fontId="30" fillId="9" borderId="10" xfId="23" applyFont="1" applyFill="1" applyBorder="1" applyAlignment="1" applyProtection="1">
      <alignment horizontal="center" vertical="center"/>
    </xf>
    <xf numFmtId="0" fontId="30" fillId="9" borderId="37" xfId="23" applyFont="1" applyFill="1" applyBorder="1" applyAlignment="1" applyProtection="1">
      <alignment horizontal="center" vertical="center"/>
    </xf>
    <xf numFmtId="2" fontId="30" fillId="9" borderId="1" xfId="19" applyNumberFormat="1" applyFont="1" applyFill="1" applyBorder="1" applyAlignment="1" applyProtection="1">
      <alignment horizontal="right" vertical="center"/>
    </xf>
    <xf numFmtId="2" fontId="30" fillId="9" borderId="42" xfId="19" applyNumberFormat="1" applyFont="1" applyFill="1" applyBorder="1" applyAlignment="1" applyProtection="1">
      <alignment horizontal="right" vertical="center"/>
    </xf>
    <xf numFmtId="1" fontId="30" fillId="7" borderId="3" xfId="19" applyNumberFormat="1" applyFont="1" applyFill="1" applyBorder="1" applyAlignment="1" applyProtection="1">
      <alignment horizontal="center" vertical="center"/>
    </xf>
    <xf numFmtId="1" fontId="30" fillId="7" borderId="41" xfId="19" applyNumberFormat="1" applyFont="1" applyFill="1" applyBorder="1" applyAlignment="1" applyProtection="1">
      <alignment horizontal="center" vertical="center"/>
    </xf>
    <xf numFmtId="0" fontId="27" fillId="0" borderId="45" xfId="23" applyFont="1" applyBorder="1" applyAlignment="1" applyProtection="1">
      <alignment horizontal="center" vertical="center" wrapText="1"/>
    </xf>
    <xf numFmtId="0" fontId="27" fillId="0" borderId="43" xfId="23" applyFont="1" applyBorder="1" applyAlignment="1" applyProtection="1">
      <alignment horizontal="center" vertical="center" wrapText="1"/>
    </xf>
    <xf numFmtId="0" fontId="27" fillId="0" borderId="46" xfId="23" applyFont="1" applyBorder="1" applyAlignment="1" applyProtection="1">
      <alignment horizontal="center" vertical="center" wrapText="1"/>
    </xf>
    <xf numFmtId="0" fontId="27" fillId="0" borderId="25" xfId="23" applyFont="1" applyBorder="1" applyAlignment="1" applyProtection="1">
      <alignment horizontal="center" vertical="center" wrapText="1"/>
    </xf>
    <xf numFmtId="0" fontId="27" fillId="0" borderId="32" xfId="23" applyFont="1" applyBorder="1" applyAlignment="1" applyProtection="1">
      <alignment horizontal="center" vertical="center" wrapText="1"/>
    </xf>
    <xf numFmtId="0" fontId="27" fillId="0" borderId="27" xfId="23" applyFont="1" applyBorder="1" applyAlignment="1" applyProtection="1">
      <alignment horizontal="center" vertical="center" wrapText="1"/>
    </xf>
    <xf numFmtId="0" fontId="17" fillId="0" borderId="7" xfId="23" applyFont="1" applyBorder="1" applyAlignment="1" applyProtection="1">
      <alignment horizontal="center" vertical="center" wrapText="1"/>
    </xf>
    <xf numFmtId="0" fontId="17" fillId="0" borderId="0" xfId="23" applyFont="1" applyBorder="1" applyAlignment="1" applyProtection="1">
      <alignment horizontal="center" vertical="center" wrapText="1"/>
    </xf>
    <xf numFmtId="0" fontId="17" fillId="0" borderId="5" xfId="23" applyFont="1" applyBorder="1" applyAlignment="1" applyProtection="1">
      <alignment horizontal="center" vertical="center" wrapText="1"/>
    </xf>
    <xf numFmtId="0" fontId="17" fillId="0" borderId="24" xfId="23" applyFont="1" applyBorder="1" applyAlignment="1" applyProtection="1">
      <alignment horizontal="left" vertical="center"/>
    </xf>
    <xf numFmtId="0" fontId="17" fillId="0" borderId="21" xfId="23" applyFont="1" applyBorder="1" applyAlignment="1" applyProtection="1">
      <alignment horizontal="left" vertical="center"/>
    </xf>
    <xf numFmtId="0" fontId="17" fillId="0" borderId="23" xfId="23" applyFont="1" applyBorder="1" applyAlignment="1" applyProtection="1">
      <alignment horizontal="left" vertical="center"/>
    </xf>
    <xf numFmtId="10" fontId="17" fillId="0" borderId="21" xfId="23" applyNumberFormat="1" applyFont="1" applyBorder="1" applyAlignment="1" applyProtection="1">
      <alignment horizontal="center" vertical="center"/>
    </xf>
    <xf numFmtId="10" fontId="17" fillId="0" borderId="23" xfId="23" applyNumberFormat="1" applyFont="1" applyBorder="1" applyAlignment="1" applyProtection="1">
      <alignment horizontal="center" vertical="center"/>
    </xf>
    <xf numFmtId="0" fontId="17" fillId="0" borderId="12" xfId="23" applyFont="1" applyBorder="1" applyAlignment="1" applyProtection="1">
      <alignment horizontal="left" vertical="center"/>
    </xf>
    <xf numFmtId="10" fontId="17" fillId="7" borderId="45" xfId="19" applyNumberFormat="1" applyFont="1" applyFill="1" applyBorder="1" applyAlignment="1" applyProtection="1">
      <alignment horizontal="right" vertical="center"/>
      <protection locked="0"/>
    </xf>
    <xf numFmtId="10" fontId="17" fillId="7" borderId="44" xfId="19" applyNumberFormat="1" applyFont="1" applyFill="1" applyBorder="1" applyAlignment="1" applyProtection="1">
      <alignment horizontal="right" vertical="center"/>
      <protection locked="0"/>
    </xf>
    <xf numFmtId="0" fontId="17" fillId="0" borderId="37" xfId="23" applyFont="1" applyBorder="1" applyAlignment="1" applyProtection="1">
      <alignment horizontal="left" vertical="center"/>
    </xf>
    <xf numFmtId="0" fontId="17" fillId="0" borderId="36" xfId="23" applyFont="1" applyBorder="1" applyAlignment="1" applyProtection="1">
      <alignment horizontal="left" vertical="center"/>
    </xf>
    <xf numFmtId="0" fontId="17" fillId="0" borderId="35" xfId="23" applyFont="1" applyBorder="1" applyAlignment="1" applyProtection="1">
      <alignment horizontal="left" vertical="center"/>
    </xf>
    <xf numFmtId="10" fontId="17" fillId="7" borderId="39" xfId="19" applyNumberFormat="1" applyFont="1" applyFill="1" applyBorder="1" applyAlignment="1" applyProtection="1">
      <alignment horizontal="right" vertical="center"/>
      <protection locked="0"/>
    </xf>
    <xf numFmtId="10" fontId="17" fillId="7" borderId="47" xfId="19" applyNumberFormat="1" applyFont="1" applyFill="1" applyBorder="1" applyAlignment="1" applyProtection="1">
      <alignment horizontal="right" vertical="center"/>
      <protection locked="0"/>
    </xf>
    <xf numFmtId="0" fontId="37" fillId="0" borderId="2" xfId="23" applyFont="1" applyBorder="1" applyAlignment="1" applyProtection="1">
      <alignment horizontal="left" vertical="center"/>
    </xf>
    <xf numFmtId="0" fontId="37" fillId="0" borderId="0" xfId="23" applyFont="1" applyBorder="1" applyAlignment="1" applyProtection="1">
      <alignment horizontal="left" vertical="center"/>
    </xf>
    <xf numFmtId="165" fontId="17" fillId="0" borderId="0" xfId="24" applyFont="1" applyFill="1" applyBorder="1" applyAlignment="1" applyProtection="1">
      <alignment horizontal="right" vertical="center"/>
      <protection locked="0"/>
    </xf>
    <xf numFmtId="0" fontId="14" fillId="0" borderId="0" xfId="23" applyFont="1" applyFill="1" applyBorder="1" applyAlignment="1" applyProtection="1">
      <alignment vertical="center"/>
      <protection locked="0"/>
    </xf>
    <xf numFmtId="0" fontId="17" fillId="0" borderId="39" xfId="23" applyFont="1" applyBorder="1" applyAlignment="1" applyProtection="1">
      <alignment horizontal="center" vertical="center" wrapText="1"/>
    </xf>
    <xf numFmtId="0" fontId="17" fillId="0" borderId="40" xfId="23" applyFont="1" applyBorder="1" applyAlignment="1" applyProtection="1">
      <alignment horizontal="center" vertical="center" wrapText="1"/>
    </xf>
    <xf numFmtId="0" fontId="17" fillId="0" borderId="41" xfId="23" applyFont="1" applyBorder="1" applyAlignment="1" applyProtection="1">
      <alignment horizontal="center" vertical="center" wrapText="1"/>
    </xf>
    <xf numFmtId="165" fontId="7" fillId="0" borderId="0" xfId="24" applyFont="1" applyFill="1" applyBorder="1" applyAlignment="1" applyProtection="1">
      <alignment horizontal="right" vertical="center"/>
      <protection locked="0"/>
    </xf>
    <xf numFmtId="0" fontId="7" fillId="0" borderId="0" xfId="23" applyFont="1" applyFill="1" applyBorder="1" applyAlignment="1" applyProtection="1">
      <alignment vertical="center" wrapText="1"/>
      <protection locked="0"/>
    </xf>
    <xf numFmtId="49" fontId="14" fillId="0" borderId="0" xfId="23" applyNumberFormat="1" applyFont="1" applyBorder="1" applyAlignment="1">
      <alignment horizontal="center" vertical="center" wrapText="1"/>
    </xf>
    <xf numFmtId="49" fontId="14" fillId="0" borderId="0" xfId="23" applyNumberFormat="1" applyFont="1" applyFill="1" applyBorder="1" applyAlignment="1" applyProtection="1">
      <alignment horizontal="center" vertical="center"/>
      <protection locked="0"/>
    </xf>
    <xf numFmtId="0" fontId="14" fillId="0" borderId="0" xfId="23" applyFont="1" applyFill="1" applyBorder="1" applyAlignment="1">
      <alignment horizontal="center" wrapText="1"/>
    </xf>
    <xf numFmtId="0" fontId="7" fillId="0" borderId="0" xfId="23" applyFont="1" applyFill="1" applyBorder="1" applyAlignment="1" applyProtection="1">
      <alignment vertical="center"/>
      <protection locked="0"/>
    </xf>
    <xf numFmtId="165" fontId="7" fillId="0" borderId="0" xfId="24" applyFont="1" applyFill="1" applyBorder="1" applyAlignment="1" applyProtection="1">
      <alignment horizontal="right" vertical="center"/>
    </xf>
    <xf numFmtId="49" fontId="7" fillId="0" borderId="0" xfId="23" applyNumberFormat="1" applyFont="1" applyFill="1" applyBorder="1" applyAlignment="1" applyProtection="1">
      <alignment horizontal="center" vertical="center"/>
      <protection locked="0"/>
    </xf>
    <xf numFmtId="0" fontId="7" fillId="0" borderId="0" xfId="23" applyFont="1" applyFill="1" applyBorder="1" applyAlignment="1" applyProtection="1">
      <alignment horizontal="left" vertical="center"/>
      <protection locked="0"/>
    </xf>
    <xf numFmtId="0" fontId="7" fillId="0" borderId="0" xfId="23" applyFont="1" applyFill="1" applyBorder="1" applyAlignment="1" applyProtection="1">
      <alignment horizontal="center" vertical="center"/>
      <protection locked="0"/>
    </xf>
    <xf numFmtId="4" fontId="7" fillId="0" borderId="0" xfId="23" applyNumberFormat="1" applyFont="1" applyFill="1" applyBorder="1" applyAlignment="1" applyProtection="1">
      <alignment horizontal="right" vertical="center"/>
      <protection locked="0"/>
    </xf>
    <xf numFmtId="165" fontId="7" fillId="0" borderId="0" xfId="24" applyFont="1" applyFill="1" applyBorder="1" applyAlignment="1" applyProtection="1">
      <alignment horizontal="right" vertical="center" wrapText="1"/>
    </xf>
    <xf numFmtId="0" fontId="7" fillId="0" borderId="0" xfId="23" applyFont="1" applyFill="1" applyBorder="1" applyAlignment="1">
      <alignment horizontal="right" vertical="center" wrapText="1"/>
    </xf>
    <xf numFmtId="0" fontId="14" fillId="0" borderId="0" xfId="23" applyFont="1" applyFill="1" applyBorder="1" applyAlignment="1" applyProtection="1">
      <alignment horizontal="right" vertical="center" wrapText="1"/>
      <protection locked="0"/>
    </xf>
    <xf numFmtId="0" fontId="14" fillId="0" borderId="0" xfId="23" applyFont="1" applyFill="1" applyBorder="1" applyAlignment="1">
      <alignment horizontal="right" wrapText="1"/>
    </xf>
    <xf numFmtId="165" fontId="14" fillId="0" borderId="0" xfId="24" applyFont="1" applyFill="1" applyBorder="1" applyAlignment="1" applyProtection="1">
      <alignment horizontal="right" vertical="center"/>
    </xf>
    <xf numFmtId="49" fontId="7" fillId="0" borderId="0" xfId="23" applyNumberFormat="1" applyFont="1" applyFill="1" applyBorder="1" applyAlignment="1" applyProtection="1">
      <alignment horizontal="center" vertical="center" wrapText="1"/>
      <protection locked="0"/>
    </xf>
    <xf numFmtId="0" fontId="7" fillId="0" borderId="0" xfId="23" applyFont="1" applyFill="1" applyBorder="1" applyAlignment="1" applyProtection="1">
      <alignment horizontal="left" vertical="center" wrapText="1"/>
      <protection locked="0"/>
    </xf>
    <xf numFmtId="0" fontId="7" fillId="0" borderId="0" xfId="23" applyFont="1" applyFill="1" applyBorder="1" applyAlignment="1">
      <alignment wrapText="1"/>
    </xf>
    <xf numFmtId="0" fontId="7" fillId="0" borderId="0" xfId="23" applyFont="1" applyFill="1" applyBorder="1" applyAlignment="1" applyProtection="1">
      <alignment horizontal="center" vertical="center" wrapText="1"/>
      <protection locked="0"/>
    </xf>
    <xf numFmtId="0" fontId="7" fillId="0" borderId="0" xfId="23" applyFont="1" applyFill="1" applyBorder="1" applyAlignment="1">
      <alignment horizontal="center" vertical="center" wrapText="1"/>
    </xf>
    <xf numFmtId="4" fontId="7" fillId="0" borderId="0" xfId="23" applyNumberFormat="1" applyFont="1" applyFill="1" applyBorder="1" applyAlignment="1" applyProtection="1">
      <alignment horizontal="right" vertical="center" wrapText="1"/>
      <protection locked="0"/>
    </xf>
    <xf numFmtId="4" fontId="7" fillId="0" borderId="0" xfId="23" applyNumberFormat="1" applyFont="1" applyFill="1" applyBorder="1" applyAlignment="1">
      <alignment horizontal="right" vertical="center" wrapText="1"/>
    </xf>
    <xf numFmtId="165" fontId="7" fillId="0" borderId="0" xfId="24" applyFont="1" applyFill="1" applyBorder="1" applyAlignment="1" applyProtection="1">
      <alignment horizontal="right" vertical="center" wrapText="1"/>
      <protection locked="0"/>
    </xf>
    <xf numFmtId="0" fontId="20" fillId="0" borderId="0" xfId="23" applyFont="1" applyFill="1" applyBorder="1" applyAlignment="1">
      <alignment horizontal="left" vertical="center" wrapText="1"/>
    </xf>
    <xf numFmtId="0" fontId="7" fillId="0" borderId="0" xfId="23" applyFill="1" applyBorder="1" applyAlignment="1">
      <alignment horizontal="left" vertical="center" wrapText="1"/>
    </xf>
    <xf numFmtId="0" fontId="34" fillId="0" borderId="0" xfId="23" applyFont="1" applyFill="1" applyBorder="1" applyAlignment="1">
      <alignment horizontal="left" vertical="center" wrapText="1"/>
    </xf>
    <xf numFmtId="0" fontId="14" fillId="0" borderId="0" xfId="23" applyFont="1" applyFill="1" applyBorder="1" applyAlignment="1">
      <alignment horizontal="left" vertical="center" wrapText="1"/>
    </xf>
  </cellXfs>
  <cellStyles count="57">
    <cellStyle name="Hyperlink 2" xfId="3"/>
    <cellStyle name="Indefinido" xfId="4"/>
    <cellStyle name="Moeda 2" xfId="32"/>
    <cellStyle name="Moeda 2 2" xfId="51"/>
    <cellStyle name="Normal" xfId="0" builtinId="0"/>
    <cellStyle name="Normal 10" xfId="5"/>
    <cellStyle name="Normal 10 2" xfId="36"/>
    <cellStyle name="Normal 2" xfId="2"/>
    <cellStyle name="Normal 2 2" xfId="33"/>
    <cellStyle name="Normal 2 3" xfId="54"/>
    <cellStyle name="Normal 2 5" xfId="6"/>
    <cellStyle name="Normal 2 5 2" xfId="37"/>
    <cellStyle name="Normal 3" xfId="7"/>
    <cellStyle name="Normal 3 2" xfId="18"/>
    <cellStyle name="Normal 3 3" xfId="8"/>
    <cellStyle name="Normal 3 3 2" xfId="23"/>
    <cellStyle name="Normal 4" xfId="9"/>
    <cellStyle name="Normal 5" xfId="22"/>
    <cellStyle name="Normal 5 2" xfId="44"/>
    <cellStyle name="Normal 6" xfId="26"/>
    <cellStyle name="Normal 6 2" xfId="46"/>
    <cellStyle name="Normal 7" xfId="28"/>
    <cellStyle name="Normal 7 2" xfId="48"/>
    <cellStyle name="Normal 8" xfId="31"/>
    <cellStyle name="Normal 8 2" xfId="50"/>
    <cellStyle name="Normal 9" xfId="34"/>
    <cellStyle name="Normal 9 2" xfId="52"/>
    <cellStyle name="Porcentagem 2" xfId="10"/>
    <cellStyle name="Porcentagem 2 2" xfId="25"/>
    <cellStyle name="Porcentagem 2 3" xfId="38"/>
    <cellStyle name="Porcentagem 3" xfId="11"/>
    <cellStyle name="Porcentagem 3 2" xfId="19"/>
    <cellStyle name="Porcentagem 3 2 2" xfId="20"/>
    <cellStyle name="Porcentagem 3 3" xfId="39"/>
    <cellStyle name="Separador de milhares 2" xfId="12"/>
    <cellStyle name="Separador de milhares 2 2" xfId="21"/>
    <cellStyle name="Separador de milhares 2 2 2" xfId="43"/>
    <cellStyle name="Separador de milhares 2 3" xfId="40"/>
    <cellStyle name="Separador de milhares 2 4" xfId="55"/>
    <cellStyle name="TableStyleLight1" xfId="1"/>
    <cellStyle name="Texto Explicativo" xfId="30" builtinId="53"/>
    <cellStyle name="Título 1 1" xfId="13"/>
    <cellStyle name="Título 1 1 2" xfId="56"/>
    <cellStyle name="Título 5" xfId="14"/>
    <cellStyle name="Vírgula 2" xfId="15"/>
    <cellStyle name="Vírgula 2 2" xfId="41"/>
    <cellStyle name="Vírgula 3" xfId="16"/>
    <cellStyle name="Vírgula 3 2" xfId="42"/>
    <cellStyle name="Vírgula 4" xfId="17"/>
    <cellStyle name="Vírgula 5" xfId="24"/>
    <cellStyle name="Vírgula 5 2" xfId="45"/>
    <cellStyle name="Vírgula 6" xfId="27"/>
    <cellStyle name="Vírgula 6 2" xfId="35"/>
    <cellStyle name="Vírgula 6 2 2" xfId="53"/>
    <cellStyle name="Vírgula 6 3" xfId="47"/>
    <cellStyle name="Vírgula 7" xfId="29"/>
    <cellStyle name="Vírgula 7 2" xfId="49"/>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B0F0"/>
      <rgbColor rgb="FFCCFFFF"/>
      <rgbColor rgb="FFD7E4BD"/>
      <rgbColor rgb="FFFFFF99"/>
      <rgbColor rgb="FF99CCFF"/>
      <rgbColor rgb="FFFF99CC"/>
      <rgbColor rgb="FFCC99FF"/>
      <rgbColor rgb="FFD9D9D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FFFF99"/>
      <color rgb="FF000000"/>
      <color rgb="FFBFBFBF"/>
      <color rgb="FFD8E4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13</xdr:col>
      <xdr:colOff>123825</xdr:colOff>
      <xdr:row>149</xdr:row>
      <xdr:rowOff>123825</xdr:rowOff>
    </xdr:from>
    <xdr:to>
      <xdr:col>16</xdr:col>
      <xdr:colOff>116257</xdr:colOff>
      <xdr:row>152</xdr:row>
      <xdr:rowOff>146660</xdr:rowOff>
    </xdr:to>
    <xdr:sp macro="" textlink="">
      <xdr:nvSpPr>
        <xdr:cNvPr id="3" name="AutoShape 4">
          <a:extLst>
            <a:ext uri="{FF2B5EF4-FFF2-40B4-BE49-F238E27FC236}">
              <a16:creationId xmlns:a16="http://schemas.microsoft.com/office/drawing/2014/main" xmlns="" id="{00000000-0008-0000-0100-000003000000}"/>
            </a:ext>
          </a:extLst>
        </xdr:cNvPr>
        <xdr:cNvSpPr>
          <a:spLocks noChangeAspect="1" noChangeArrowheads="1"/>
        </xdr:cNvSpPr>
      </xdr:nvSpPr>
      <xdr:spPr bwMode="auto">
        <a:xfrm>
          <a:off x="4391025" y="80391000"/>
          <a:ext cx="1162050" cy="600075"/>
        </a:xfrm>
        <a:prstGeom prst="rect">
          <a:avLst/>
        </a:prstGeom>
        <a:noFill/>
        <a:extLst>
          <a:ext uri="{909E8E84-426E-40DD-AFC4-6F175D3DCCD1}">
            <a14:hiddenFill xmlns:a14="http://schemas.microsoft.com/office/drawing/2010/main" xmlns="">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54429</xdr:colOff>
      <xdr:row>13</xdr:row>
      <xdr:rowOff>285751</xdr:rowOff>
    </xdr:from>
    <xdr:to>
      <xdr:col>35</xdr:col>
      <xdr:colOff>303066</xdr:colOff>
      <xdr:row>15</xdr:row>
      <xdr:rowOff>95250</xdr:rowOff>
    </xdr:to>
    <xdr:pic>
      <xdr:nvPicPr>
        <xdr:cNvPr id="2" name="Imagem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xmlns="" val="0"/>
            </a:ext>
          </a:extLst>
        </a:blip>
        <a:srcRect/>
        <a:stretch>
          <a:fillRect/>
        </a:stretch>
      </xdr:blipFill>
      <xdr:spPr bwMode="auto">
        <a:xfrm>
          <a:off x="10559143" y="3279322"/>
          <a:ext cx="4017816" cy="435428"/>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USUARIOS\33%20-%20Jucil&#233;ia%20Costa%20Vieira\Quadro%20rede%20Modelo%205%20-%20Valendo%20-%20Original-Codevasf-modificado.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EDE COLETORA"/>
    </sheetNames>
    <sheetDataSet>
      <sheetData sheetId="0"/>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AS186"/>
  <sheetViews>
    <sheetView showGridLines="0" showZeros="0" tabSelected="1" topLeftCell="B1" zoomScale="70" zoomScaleNormal="70" zoomScaleSheetLayoutView="75" zoomScalePageLayoutView="55" workbookViewId="0">
      <pane ySplit="7" topLeftCell="A8" activePane="bottomLeft" state="frozen"/>
      <selection activeCell="B1" sqref="B1"/>
      <selection pane="bottomLeft" activeCell="AE9" sqref="AE9:AH9"/>
    </sheetView>
  </sheetViews>
  <sheetFormatPr defaultRowHeight="12.75"/>
  <cols>
    <col min="1" max="1" width="2.5703125" style="2" hidden="1" customWidth="1"/>
    <col min="2" max="2" width="14.140625" style="1" customWidth="1"/>
    <col min="3" max="3" width="4.28515625" style="1" customWidth="1"/>
    <col min="4" max="4" width="12" style="1" customWidth="1"/>
    <col min="5" max="5" width="9.85546875" style="2" bestFit="1" customWidth="1"/>
    <col min="6" max="20" width="5.85546875" style="2" customWidth="1"/>
    <col min="21" max="21" width="4.28515625" style="2" customWidth="1"/>
    <col min="22" max="22" width="6" style="2" customWidth="1"/>
    <col min="23" max="26" width="4.28515625" style="2" customWidth="1"/>
    <col min="27" max="27" width="3.7109375" style="3" hidden="1" customWidth="1"/>
    <col min="28" max="28" width="6" style="3" hidden="1" customWidth="1"/>
    <col min="29" max="29" width="3.7109375" style="3" hidden="1" customWidth="1"/>
    <col min="30" max="30" width="2.5703125" style="3" hidden="1" customWidth="1"/>
    <col min="31" max="31" width="5.140625" style="4" customWidth="1"/>
    <col min="32" max="32" width="4.42578125" style="4" customWidth="1"/>
    <col min="33" max="33" width="4.140625" style="4" customWidth="1"/>
    <col min="34" max="34" width="6" style="4" customWidth="1"/>
    <col min="35" max="35" width="18.28515625" style="4" customWidth="1"/>
    <col min="36" max="36" width="4.7109375" style="5" customWidth="1"/>
    <col min="37" max="38" width="6.7109375" style="5" customWidth="1"/>
    <col min="39" max="39" width="4" style="5" customWidth="1"/>
    <col min="40" max="40" width="6.85546875" style="5" customWidth="1"/>
    <col min="41" max="41" width="6.7109375" style="5" customWidth="1"/>
    <col min="42" max="42" width="7.5703125" style="5" customWidth="1"/>
    <col min="43" max="44" width="8.140625" style="2" customWidth="1"/>
    <col min="45" max="45" width="10.140625" style="135" bestFit="1" customWidth="1"/>
    <col min="46" max="251" width="9.140625" style="2"/>
    <col min="252" max="252" width="2.5703125" style="2" customWidth="1"/>
    <col min="253" max="253" width="12.7109375" style="2" customWidth="1"/>
    <col min="254" max="254" width="8.140625" style="2" customWidth="1"/>
    <col min="255" max="255" width="8.28515625" style="2" customWidth="1"/>
    <col min="256" max="270" width="9.7109375" style="2" customWidth="1"/>
    <col min="271" max="272" width="4.28515625" style="2" customWidth="1"/>
    <col min="273" max="273" width="3.7109375" style="2" customWidth="1"/>
    <col min="274" max="274" width="6" style="2" customWidth="1"/>
    <col min="275" max="276" width="3.7109375" style="2" customWidth="1"/>
    <col min="277" max="277" width="5.140625" style="2" customWidth="1"/>
    <col min="278" max="278" width="4.42578125" style="2" customWidth="1"/>
    <col min="279" max="279" width="4.140625" style="2" customWidth="1"/>
    <col min="280" max="280" width="4.42578125" style="2" customWidth="1"/>
    <col min="281" max="281" width="4.7109375" style="2" customWidth="1"/>
    <col min="282" max="283" width="6.7109375" style="2" customWidth="1"/>
    <col min="284" max="284" width="6.28515625" style="2" customWidth="1"/>
    <col min="285" max="285" width="4.7109375" style="2" customWidth="1"/>
    <col min="286" max="286" width="6.7109375" style="2" customWidth="1"/>
    <col min="287" max="288" width="6.28515625" style="2" customWidth="1"/>
    <col min="289" max="289" width="4.7109375" style="2" customWidth="1"/>
    <col min="290" max="290" width="6.28515625" style="2" customWidth="1"/>
    <col min="291" max="291" width="3.7109375" style="2" customWidth="1"/>
    <col min="292" max="292" width="5.5703125" style="2" customWidth="1"/>
    <col min="293" max="293" width="255.7109375" style="2" customWidth="1"/>
    <col min="294" max="294" width="9.140625" style="2"/>
    <col min="295" max="295" width="10" style="2" bestFit="1" customWidth="1"/>
    <col min="296" max="507" width="9.140625" style="2"/>
    <col min="508" max="508" width="2.5703125" style="2" customWidth="1"/>
    <col min="509" max="509" width="12.7109375" style="2" customWidth="1"/>
    <col min="510" max="510" width="8.140625" style="2" customWidth="1"/>
    <col min="511" max="511" width="8.28515625" style="2" customWidth="1"/>
    <col min="512" max="526" width="9.7109375" style="2" customWidth="1"/>
    <col min="527" max="528" width="4.28515625" style="2" customWidth="1"/>
    <col min="529" max="529" width="3.7109375" style="2" customWidth="1"/>
    <col min="530" max="530" width="6" style="2" customWidth="1"/>
    <col min="531" max="532" width="3.7109375" style="2" customWidth="1"/>
    <col min="533" max="533" width="5.140625" style="2" customWidth="1"/>
    <col min="534" max="534" width="4.42578125" style="2" customWidth="1"/>
    <col min="535" max="535" width="4.140625" style="2" customWidth="1"/>
    <col min="536" max="536" width="4.42578125" style="2" customWidth="1"/>
    <col min="537" max="537" width="4.7109375" style="2" customWidth="1"/>
    <col min="538" max="539" width="6.7109375" style="2" customWidth="1"/>
    <col min="540" max="540" width="6.28515625" style="2" customWidth="1"/>
    <col min="541" max="541" width="4.7109375" style="2" customWidth="1"/>
    <col min="542" max="542" width="6.7109375" style="2" customWidth="1"/>
    <col min="543" max="544" width="6.28515625" style="2" customWidth="1"/>
    <col min="545" max="545" width="4.7109375" style="2" customWidth="1"/>
    <col min="546" max="546" width="6.28515625" style="2" customWidth="1"/>
    <col min="547" max="547" width="3.7109375" style="2" customWidth="1"/>
    <col min="548" max="548" width="5.5703125" style="2" customWidth="1"/>
    <col min="549" max="549" width="255.7109375" style="2" customWidth="1"/>
    <col min="550" max="550" width="9.140625" style="2"/>
    <col min="551" max="551" width="10" style="2" bestFit="1" customWidth="1"/>
    <col min="552" max="763" width="9.140625" style="2"/>
    <col min="764" max="764" width="2.5703125" style="2" customWidth="1"/>
    <col min="765" max="765" width="12.7109375" style="2" customWidth="1"/>
    <col min="766" max="766" width="8.140625" style="2" customWidth="1"/>
    <col min="767" max="767" width="8.28515625" style="2" customWidth="1"/>
    <col min="768" max="782" width="9.7109375" style="2" customWidth="1"/>
    <col min="783" max="784" width="4.28515625" style="2" customWidth="1"/>
    <col min="785" max="785" width="3.7109375" style="2" customWidth="1"/>
    <col min="786" max="786" width="6" style="2" customWidth="1"/>
    <col min="787" max="788" width="3.7109375" style="2" customWidth="1"/>
    <col min="789" max="789" width="5.140625" style="2" customWidth="1"/>
    <col min="790" max="790" width="4.42578125" style="2" customWidth="1"/>
    <col min="791" max="791" width="4.140625" style="2" customWidth="1"/>
    <col min="792" max="792" width="4.42578125" style="2" customWidth="1"/>
    <col min="793" max="793" width="4.7109375" style="2" customWidth="1"/>
    <col min="794" max="795" width="6.7109375" style="2" customWidth="1"/>
    <col min="796" max="796" width="6.28515625" style="2" customWidth="1"/>
    <col min="797" max="797" width="4.7109375" style="2" customWidth="1"/>
    <col min="798" max="798" width="6.7109375" style="2" customWidth="1"/>
    <col min="799" max="800" width="6.28515625" style="2" customWidth="1"/>
    <col min="801" max="801" width="4.7109375" style="2" customWidth="1"/>
    <col min="802" max="802" width="6.28515625" style="2" customWidth="1"/>
    <col min="803" max="803" width="3.7109375" style="2" customWidth="1"/>
    <col min="804" max="804" width="5.5703125" style="2" customWidth="1"/>
    <col min="805" max="805" width="255.7109375" style="2" customWidth="1"/>
    <col min="806" max="806" width="9.140625" style="2"/>
    <col min="807" max="807" width="10" style="2" bestFit="1" customWidth="1"/>
    <col min="808" max="1019" width="9.140625" style="2"/>
    <col min="1020" max="1020" width="2.5703125" style="2" customWidth="1"/>
    <col min="1021" max="1021" width="12.7109375" style="2" customWidth="1"/>
    <col min="1022" max="1022" width="8.140625" style="2" customWidth="1"/>
    <col min="1023" max="1023" width="8.28515625" style="2" customWidth="1"/>
    <col min="1024" max="1038" width="9.7109375" style="2" customWidth="1"/>
    <col min="1039" max="1040" width="4.28515625" style="2" customWidth="1"/>
    <col min="1041" max="1041" width="3.7109375" style="2" customWidth="1"/>
    <col min="1042" max="1042" width="6" style="2" customWidth="1"/>
    <col min="1043" max="1044" width="3.7109375" style="2" customWidth="1"/>
    <col min="1045" max="1045" width="5.140625" style="2" customWidth="1"/>
    <col min="1046" max="1046" width="4.42578125" style="2" customWidth="1"/>
    <col min="1047" max="1047" width="4.140625" style="2" customWidth="1"/>
    <col min="1048" max="1048" width="4.42578125" style="2" customWidth="1"/>
    <col min="1049" max="1049" width="4.7109375" style="2" customWidth="1"/>
    <col min="1050" max="1051" width="6.7109375" style="2" customWidth="1"/>
    <col min="1052" max="1052" width="6.28515625" style="2" customWidth="1"/>
    <col min="1053" max="1053" width="4.7109375" style="2" customWidth="1"/>
    <col min="1054" max="1054" width="6.7109375" style="2" customWidth="1"/>
    <col min="1055" max="1056" width="6.28515625" style="2" customWidth="1"/>
    <col min="1057" max="1057" width="4.7109375" style="2" customWidth="1"/>
    <col min="1058" max="1058" width="6.28515625" style="2" customWidth="1"/>
    <col min="1059" max="1059" width="3.7109375" style="2" customWidth="1"/>
    <col min="1060" max="1060" width="5.5703125" style="2" customWidth="1"/>
    <col min="1061" max="1061" width="255.7109375" style="2" customWidth="1"/>
    <col min="1062" max="1062" width="9.140625" style="2"/>
    <col min="1063" max="1063" width="10" style="2" bestFit="1" customWidth="1"/>
    <col min="1064" max="1275" width="9.140625" style="2"/>
    <col min="1276" max="1276" width="2.5703125" style="2" customWidth="1"/>
    <col min="1277" max="1277" width="12.7109375" style="2" customWidth="1"/>
    <col min="1278" max="1278" width="8.140625" style="2" customWidth="1"/>
    <col min="1279" max="1279" width="8.28515625" style="2" customWidth="1"/>
    <col min="1280" max="1294" width="9.7109375" style="2" customWidth="1"/>
    <col min="1295" max="1296" width="4.28515625" style="2" customWidth="1"/>
    <col min="1297" max="1297" width="3.7109375" style="2" customWidth="1"/>
    <col min="1298" max="1298" width="6" style="2" customWidth="1"/>
    <col min="1299" max="1300" width="3.7109375" style="2" customWidth="1"/>
    <col min="1301" max="1301" width="5.140625" style="2" customWidth="1"/>
    <col min="1302" max="1302" width="4.42578125" style="2" customWidth="1"/>
    <col min="1303" max="1303" width="4.140625" style="2" customWidth="1"/>
    <col min="1304" max="1304" width="4.42578125" style="2" customWidth="1"/>
    <col min="1305" max="1305" width="4.7109375" style="2" customWidth="1"/>
    <col min="1306" max="1307" width="6.7109375" style="2" customWidth="1"/>
    <col min="1308" max="1308" width="6.28515625" style="2" customWidth="1"/>
    <col min="1309" max="1309" width="4.7109375" style="2" customWidth="1"/>
    <col min="1310" max="1310" width="6.7109375" style="2" customWidth="1"/>
    <col min="1311" max="1312" width="6.28515625" style="2" customWidth="1"/>
    <col min="1313" max="1313" width="4.7109375" style="2" customWidth="1"/>
    <col min="1314" max="1314" width="6.28515625" style="2" customWidth="1"/>
    <col min="1315" max="1315" width="3.7109375" style="2" customWidth="1"/>
    <col min="1316" max="1316" width="5.5703125" style="2" customWidth="1"/>
    <col min="1317" max="1317" width="255.7109375" style="2" customWidth="1"/>
    <col min="1318" max="1318" width="9.140625" style="2"/>
    <col min="1319" max="1319" width="10" style="2" bestFit="1" customWidth="1"/>
    <col min="1320" max="1531" width="9.140625" style="2"/>
    <col min="1532" max="1532" width="2.5703125" style="2" customWidth="1"/>
    <col min="1533" max="1533" width="12.7109375" style="2" customWidth="1"/>
    <col min="1534" max="1534" width="8.140625" style="2" customWidth="1"/>
    <col min="1535" max="1535" width="8.28515625" style="2" customWidth="1"/>
    <col min="1536" max="1550" width="9.7109375" style="2" customWidth="1"/>
    <col min="1551" max="1552" width="4.28515625" style="2" customWidth="1"/>
    <col min="1553" max="1553" width="3.7109375" style="2" customWidth="1"/>
    <col min="1554" max="1554" width="6" style="2" customWidth="1"/>
    <col min="1555" max="1556" width="3.7109375" style="2" customWidth="1"/>
    <col min="1557" max="1557" width="5.140625" style="2" customWidth="1"/>
    <col min="1558" max="1558" width="4.42578125" style="2" customWidth="1"/>
    <col min="1559" max="1559" width="4.140625" style="2" customWidth="1"/>
    <col min="1560" max="1560" width="4.42578125" style="2" customWidth="1"/>
    <col min="1561" max="1561" width="4.7109375" style="2" customWidth="1"/>
    <col min="1562" max="1563" width="6.7109375" style="2" customWidth="1"/>
    <col min="1564" max="1564" width="6.28515625" style="2" customWidth="1"/>
    <col min="1565" max="1565" width="4.7109375" style="2" customWidth="1"/>
    <col min="1566" max="1566" width="6.7109375" style="2" customWidth="1"/>
    <col min="1567" max="1568" width="6.28515625" style="2" customWidth="1"/>
    <col min="1569" max="1569" width="4.7109375" style="2" customWidth="1"/>
    <col min="1570" max="1570" width="6.28515625" style="2" customWidth="1"/>
    <col min="1571" max="1571" width="3.7109375" style="2" customWidth="1"/>
    <col min="1572" max="1572" width="5.5703125" style="2" customWidth="1"/>
    <col min="1573" max="1573" width="255.7109375" style="2" customWidth="1"/>
    <col min="1574" max="1574" width="9.140625" style="2"/>
    <col min="1575" max="1575" width="10" style="2" bestFit="1" customWidth="1"/>
    <col min="1576" max="1787" width="9.140625" style="2"/>
    <col min="1788" max="1788" width="2.5703125" style="2" customWidth="1"/>
    <col min="1789" max="1789" width="12.7109375" style="2" customWidth="1"/>
    <col min="1790" max="1790" width="8.140625" style="2" customWidth="1"/>
    <col min="1791" max="1791" width="8.28515625" style="2" customWidth="1"/>
    <col min="1792" max="1806" width="9.7109375" style="2" customWidth="1"/>
    <col min="1807" max="1808" width="4.28515625" style="2" customWidth="1"/>
    <col min="1809" max="1809" width="3.7109375" style="2" customWidth="1"/>
    <col min="1810" max="1810" width="6" style="2" customWidth="1"/>
    <col min="1811" max="1812" width="3.7109375" style="2" customWidth="1"/>
    <col min="1813" max="1813" width="5.140625" style="2" customWidth="1"/>
    <col min="1814" max="1814" width="4.42578125" style="2" customWidth="1"/>
    <col min="1815" max="1815" width="4.140625" style="2" customWidth="1"/>
    <col min="1816" max="1816" width="4.42578125" style="2" customWidth="1"/>
    <col min="1817" max="1817" width="4.7109375" style="2" customWidth="1"/>
    <col min="1818" max="1819" width="6.7109375" style="2" customWidth="1"/>
    <col min="1820" max="1820" width="6.28515625" style="2" customWidth="1"/>
    <col min="1821" max="1821" width="4.7109375" style="2" customWidth="1"/>
    <col min="1822" max="1822" width="6.7109375" style="2" customWidth="1"/>
    <col min="1823" max="1824" width="6.28515625" style="2" customWidth="1"/>
    <col min="1825" max="1825" width="4.7109375" style="2" customWidth="1"/>
    <col min="1826" max="1826" width="6.28515625" style="2" customWidth="1"/>
    <col min="1827" max="1827" width="3.7109375" style="2" customWidth="1"/>
    <col min="1828" max="1828" width="5.5703125" style="2" customWidth="1"/>
    <col min="1829" max="1829" width="255.7109375" style="2" customWidth="1"/>
    <col min="1830" max="1830" width="9.140625" style="2"/>
    <col min="1831" max="1831" width="10" style="2" bestFit="1" customWidth="1"/>
    <col min="1832" max="2043" width="9.140625" style="2"/>
    <col min="2044" max="2044" width="2.5703125" style="2" customWidth="1"/>
    <col min="2045" max="2045" width="12.7109375" style="2" customWidth="1"/>
    <col min="2046" max="2046" width="8.140625" style="2" customWidth="1"/>
    <col min="2047" max="2047" width="8.28515625" style="2" customWidth="1"/>
    <col min="2048" max="2062" width="9.7109375" style="2" customWidth="1"/>
    <col min="2063" max="2064" width="4.28515625" style="2" customWidth="1"/>
    <col min="2065" max="2065" width="3.7109375" style="2" customWidth="1"/>
    <col min="2066" max="2066" width="6" style="2" customWidth="1"/>
    <col min="2067" max="2068" width="3.7109375" style="2" customWidth="1"/>
    <col min="2069" max="2069" width="5.140625" style="2" customWidth="1"/>
    <col min="2070" max="2070" width="4.42578125" style="2" customWidth="1"/>
    <col min="2071" max="2071" width="4.140625" style="2" customWidth="1"/>
    <col min="2072" max="2072" width="4.42578125" style="2" customWidth="1"/>
    <col min="2073" max="2073" width="4.7109375" style="2" customWidth="1"/>
    <col min="2074" max="2075" width="6.7109375" style="2" customWidth="1"/>
    <col min="2076" max="2076" width="6.28515625" style="2" customWidth="1"/>
    <col min="2077" max="2077" width="4.7109375" style="2" customWidth="1"/>
    <col min="2078" max="2078" width="6.7109375" style="2" customWidth="1"/>
    <col min="2079" max="2080" width="6.28515625" style="2" customWidth="1"/>
    <col min="2081" max="2081" width="4.7109375" style="2" customWidth="1"/>
    <col min="2082" max="2082" width="6.28515625" style="2" customWidth="1"/>
    <col min="2083" max="2083" width="3.7109375" style="2" customWidth="1"/>
    <col min="2084" max="2084" width="5.5703125" style="2" customWidth="1"/>
    <col min="2085" max="2085" width="255.7109375" style="2" customWidth="1"/>
    <col min="2086" max="2086" width="9.140625" style="2"/>
    <col min="2087" max="2087" width="10" style="2" bestFit="1" customWidth="1"/>
    <col min="2088" max="2299" width="9.140625" style="2"/>
    <col min="2300" max="2300" width="2.5703125" style="2" customWidth="1"/>
    <col min="2301" max="2301" width="12.7109375" style="2" customWidth="1"/>
    <col min="2302" max="2302" width="8.140625" style="2" customWidth="1"/>
    <col min="2303" max="2303" width="8.28515625" style="2" customWidth="1"/>
    <col min="2304" max="2318" width="9.7109375" style="2" customWidth="1"/>
    <col min="2319" max="2320" width="4.28515625" style="2" customWidth="1"/>
    <col min="2321" max="2321" width="3.7109375" style="2" customWidth="1"/>
    <col min="2322" max="2322" width="6" style="2" customWidth="1"/>
    <col min="2323" max="2324" width="3.7109375" style="2" customWidth="1"/>
    <col min="2325" max="2325" width="5.140625" style="2" customWidth="1"/>
    <col min="2326" max="2326" width="4.42578125" style="2" customWidth="1"/>
    <col min="2327" max="2327" width="4.140625" style="2" customWidth="1"/>
    <col min="2328" max="2328" width="4.42578125" style="2" customWidth="1"/>
    <col min="2329" max="2329" width="4.7109375" style="2" customWidth="1"/>
    <col min="2330" max="2331" width="6.7109375" style="2" customWidth="1"/>
    <col min="2332" max="2332" width="6.28515625" style="2" customWidth="1"/>
    <col min="2333" max="2333" width="4.7109375" style="2" customWidth="1"/>
    <col min="2334" max="2334" width="6.7109375" style="2" customWidth="1"/>
    <col min="2335" max="2336" width="6.28515625" style="2" customWidth="1"/>
    <col min="2337" max="2337" width="4.7109375" style="2" customWidth="1"/>
    <col min="2338" max="2338" width="6.28515625" style="2" customWidth="1"/>
    <col min="2339" max="2339" width="3.7109375" style="2" customWidth="1"/>
    <col min="2340" max="2340" width="5.5703125" style="2" customWidth="1"/>
    <col min="2341" max="2341" width="255.7109375" style="2" customWidth="1"/>
    <col min="2342" max="2342" width="9.140625" style="2"/>
    <col min="2343" max="2343" width="10" style="2" bestFit="1" customWidth="1"/>
    <col min="2344" max="2555" width="9.140625" style="2"/>
    <col min="2556" max="2556" width="2.5703125" style="2" customWidth="1"/>
    <col min="2557" max="2557" width="12.7109375" style="2" customWidth="1"/>
    <col min="2558" max="2558" width="8.140625" style="2" customWidth="1"/>
    <col min="2559" max="2559" width="8.28515625" style="2" customWidth="1"/>
    <col min="2560" max="2574" width="9.7109375" style="2" customWidth="1"/>
    <col min="2575" max="2576" width="4.28515625" style="2" customWidth="1"/>
    <col min="2577" max="2577" width="3.7109375" style="2" customWidth="1"/>
    <col min="2578" max="2578" width="6" style="2" customWidth="1"/>
    <col min="2579" max="2580" width="3.7109375" style="2" customWidth="1"/>
    <col min="2581" max="2581" width="5.140625" style="2" customWidth="1"/>
    <col min="2582" max="2582" width="4.42578125" style="2" customWidth="1"/>
    <col min="2583" max="2583" width="4.140625" style="2" customWidth="1"/>
    <col min="2584" max="2584" width="4.42578125" style="2" customWidth="1"/>
    <col min="2585" max="2585" width="4.7109375" style="2" customWidth="1"/>
    <col min="2586" max="2587" width="6.7109375" style="2" customWidth="1"/>
    <col min="2588" max="2588" width="6.28515625" style="2" customWidth="1"/>
    <col min="2589" max="2589" width="4.7109375" style="2" customWidth="1"/>
    <col min="2590" max="2590" width="6.7109375" style="2" customWidth="1"/>
    <col min="2591" max="2592" width="6.28515625" style="2" customWidth="1"/>
    <col min="2593" max="2593" width="4.7109375" style="2" customWidth="1"/>
    <col min="2594" max="2594" width="6.28515625" style="2" customWidth="1"/>
    <col min="2595" max="2595" width="3.7109375" style="2" customWidth="1"/>
    <col min="2596" max="2596" width="5.5703125" style="2" customWidth="1"/>
    <col min="2597" max="2597" width="255.7109375" style="2" customWidth="1"/>
    <col min="2598" max="2598" width="9.140625" style="2"/>
    <col min="2599" max="2599" width="10" style="2" bestFit="1" customWidth="1"/>
    <col min="2600" max="2811" width="9.140625" style="2"/>
    <col min="2812" max="2812" width="2.5703125" style="2" customWidth="1"/>
    <col min="2813" max="2813" width="12.7109375" style="2" customWidth="1"/>
    <col min="2814" max="2814" width="8.140625" style="2" customWidth="1"/>
    <col min="2815" max="2815" width="8.28515625" style="2" customWidth="1"/>
    <col min="2816" max="2830" width="9.7109375" style="2" customWidth="1"/>
    <col min="2831" max="2832" width="4.28515625" style="2" customWidth="1"/>
    <col min="2833" max="2833" width="3.7109375" style="2" customWidth="1"/>
    <col min="2834" max="2834" width="6" style="2" customWidth="1"/>
    <col min="2835" max="2836" width="3.7109375" style="2" customWidth="1"/>
    <col min="2837" max="2837" width="5.140625" style="2" customWidth="1"/>
    <col min="2838" max="2838" width="4.42578125" style="2" customWidth="1"/>
    <col min="2839" max="2839" width="4.140625" style="2" customWidth="1"/>
    <col min="2840" max="2840" width="4.42578125" style="2" customWidth="1"/>
    <col min="2841" max="2841" width="4.7109375" style="2" customWidth="1"/>
    <col min="2842" max="2843" width="6.7109375" style="2" customWidth="1"/>
    <col min="2844" max="2844" width="6.28515625" style="2" customWidth="1"/>
    <col min="2845" max="2845" width="4.7109375" style="2" customWidth="1"/>
    <col min="2846" max="2846" width="6.7109375" style="2" customWidth="1"/>
    <col min="2847" max="2848" width="6.28515625" style="2" customWidth="1"/>
    <col min="2849" max="2849" width="4.7109375" style="2" customWidth="1"/>
    <col min="2850" max="2850" width="6.28515625" style="2" customWidth="1"/>
    <col min="2851" max="2851" width="3.7109375" style="2" customWidth="1"/>
    <col min="2852" max="2852" width="5.5703125" style="2" customWidth="1"/>
    <col min="2853" max="2853" width="255.7109375" style="2" customWidth="1"/>
    <col min="2854" max="2854" width="9.140625" style="2"/>
    <col min="2855" max="2855" width="10" style="2" bestFit="1" customWidth="1"/>
    <col min="2856" max="3067" width="9.140625" style="2"/>
    <col min="3068" max="3068" width="2.5703125" style="2" customWidth="1"/>
    <col min="3069" max="3069" width="12.7109375" style="2" customWidth="1"/>
    <col min="3070" max="3070" width="8.140625" style="2" customWidth="1"/>
    <col min="3071" max="3071" width="8.28515625" style="2" customWidth="1"/>
    <col min="3072" max="3086" width="9.7109375" style="2" customWidth="1"/>
    <col min="3087" max="3088" width="4.28515625" style="2" customWidth="1"/>
    <col min="3089" max="3089" width="3.7109375" style="2" customWidth="1"/>
    <col min="3090" max="3090" width="6" style="2" customWidth="1"/>
    <col min="3091" max="3092" width="3.7109375" style="2" customWidth="1"/>
    <col min="3093" max="3093" width="5.140625" style="2" customWidth="1"/>
    <col min="3094" max="3094" width="4.42578125" style="2" customWidth="1"/>
    <col min="3095" max="3095" width="4.140625" style="2" customWidth="1"/>
    <col min="3096" max="3096" width="4.42578125" style="2" customWidth="1"/>
    <col min="3097" max="3097" width="4.7109375" style="2" customWidth="1"/>
    <col min="3098" max="3099" width="6.7109375" style="2" customWidth="1"/>
    <col min="3100" max="3100" width="6.28515625" style="2" customWidth="1"/>
    <col min="3101" max="3101" width="4.7109375" style="2" customWidth="1"/>
    <col min="3102" max="3102" width="6.7109375" style="2" customWidth="1"/>
    <col min="3103" max="3104" width="6.28515625" style="2" customWidth="1"/>
    <col min="3105" max="3105" width="4.7109375" style="2" customWidth="1"/>
    <col min="3106" max="3106" width="6.28515625" style="2" customWidth="1"/>
    <col min="3107" max="3107" width="3.7109375" style="2" customWidth="1"/>
    <col min="3108" max="3108" width="5.5703125" style="2" customWidth="1"/>
    <col min="3109" max="3109" width="255.7109375" style="2" customWidth="1"/>
    <col min="3110" max="3110" width="9.140625" style="2"/>
    <col min="3111" max="3111" width="10" style="2" bestFit="1" customWidth="1"/>
    <col min="3112" max="3323" width="9.140625" style="2"/>
    <col min="3324" max="3324" width="2.5703125" style="2" customWidth="1"/>
    <col min="3325" max="3325" width="12.7109375" style="2" customWidth="1"/>
    <col min="3326" max="3326" width="8.140625" style="2" customWidth="1"/>
    <col min="3327" max="3327" width="8.28515625" style="2" customWidth="1"/>
    <col min="3328" max="3342" width="9.7109375" style="2" customWidth="1"/>
    <col min="3343" max="3344" width="4.28515625" style="2" customWidth="1"/>
    <col min="3345" max="3345" width="3.7109375" style="2" customWidth="1"/>
    <col min="3346" max="3346" width="6" style="2" customWidth="1"/>
    <col min="3347" max="3348" width="3.7109375" style="2" customWidth="1"/>
    <col min="3349" max="3349" width="5.140625" style="2" customWidth="1"/>
    <col min="3350" max="3350" width="4.42578125" style="2" customWidth="1"/>
    <col min="3351" max="3351" width="4.140625" style="2" customWidth="1"/>
    <col min="3352" max="3352" width="4.42578125" style="2" customWidth="1"/>
    <col min="3353" max="3353" width="4.7109375" style="2" customWidth="1"/>
    <col min="3354" max="3355" width="6.7109375" style="2" customWidth="1"/>
    <col min="3356" max="3356" width="6.28515625" style="2" customWidth="1"/>
    <col min="3357" max="3357" width="4.7109375" style="2" customWidth="1"/>
    <col min="3358" max="3358" width="6.7109375" style="2" customWidth="1"/>
    <col min="3359" max="3360" width="6.28515625" style="2" customWidth="1"/>
    <col min="3361" max="3361" width="4.7109375" style="2" customWidth="1"/>
    <col min="3362" max="3362" width="6.28515625" style="2" customWidth="1"/>
    <col min="3363" max="3363" width="3.7109375" style="2" customWidth="1"/>
    <col min="3364" max="3364" width="5.5703125" style="2" customWidth="1"/>
    <col min="3365" max="3365" width="255.7109375" style="2" customWidth="1"/>
    <col min="3366" max="3366" width="9.140625" style="2"/>
    <col min="3367" max="3367" width="10" style="2" bestFit="1" customWidth="1"/>
    <col min="3368" max="3579" width="9.140625" style="2"/>
    <col min="3580" max="3580" width="2.5703125" style="2" customWidth="1"/>
    <col min="3581" max="3581" width="12.7109375" style="2" customWidth="1"/>
    <col min="3582" max="3582" width="8.140625" style="2" customWidth="1"/>
    <col min="3583" max="3583" width="8.28515625" style="2" customWidth="1"/>
    <col min="3584" max="3598" width="9.7109375" style="2" customWidth="1"/>
    <col min="3599" max="3600" width="4.28515625" style="2" customWidth="1"/>
    <col min="3601" max="3601" width="3.7109375" style="2" customWidth="1"/>
    <col min="3602" max="3602" width="6" style="2" customWidth="1"/>
    <col min="3603" max="3604" width="3.7109375" style="2" customWidth="1"/>
    <col min="3605" max="3605" width="5.140625" style="2" customWidth="1"/>
    <col min="3606" max="3606" width="4.42578125" style="2" customWidth="1"/>
    <col min="3607" max="3607" width="4.140625" style="2" customWidth="1"/>
    <col min="3608" max="3608" width="4.42578125" style="2" customWidth="1"/>
    <col min="3609" max="3609" width="4.7109375" style="2" customWidth="1"/>
    <col min="3610" max="3611" width="6.7109375" style="2" customWidth="1"/>
    <col min="3612" max="3612" width="6.28515625" style="2" customWidth="1"/>
    <col min="3613" max="3613" width="4.7109375" style="2" customWidth="1"/>
    <col min="3614" max="3614" width="6.7109375" style="2" customWidth="1"/>
    <col min="3615" max="3616" width="6.28515625" style="2" customWidth="1"/>
    <col min="3617" max="3617" width="4.7109375" style="2" customWidth="1"/>
    <col min="3618" max="3618" width="6.28515625" style="2" customWidth="1"/>
    <col min="3619" max="3619" width="3.7109375" style="2" customWidth="1"/>
    <col min="3620" max="3620" width="5.5703125" style="2" customWidth="1"/>
    <col min="3621" max="3621" width="255.7109375" style="2" customWidth="1"/>
    <col min="3622" max="3622" width="9.140625" style="2"/>
    <col min="3623" max="3623" width="10" style="2" bestFit="1" customWidth="1"/>
    <col min="3624" max="3835" width="9.140625" style="2"/>
    <col min="3836" max="3836" width="2.5703125" style="2" customWidth="1"/>
    <col min="3837" max="3837" width="12.7109375" style="2" customWidth="1"/>
    <col min="3838" max="3838" width="8.140625" style="2" customWidth="1"/>
    <col min="3839" max="3839" width="8.28515625" style="2" customWidth="1"/>
    <col min="3840" max="3854" width="9.7109375" style="2" customWidth="1"/>
    <col min="3855" max="3856" width="4.28515625" style="2" customWidth="1"/>
    <col min="3857" max="3857" width="3.7109375" style="2" customWidth="1"/>
    <col min="3858" max="3858" width="6" style="2" customWidth="1"/>
    <col min="3859" max="3860" width="3.7109375" style="2" customWidth="1"/>
    <col min="3861" max="3861" width="5.140625" style="2" customWidth="1"/>
    <col min="3862" max="3862" width="4.42578125" style="2" customWidth="1"/>
    <col min="3863" max="3863" width="4.140625" style="2" customWidth="1"/>
    <col min="3864" max="3864" width="4.42578125" style="2" customWidth="1"/>
    <col min="3865" max="3865" width="4.7109375" style="2" customWidth="1"/>
    <col min="3866" max="3867" width="6.7109375" style="2" customWidth="1"/>
    <col min="3868" max="3868" width="6.28515625" style="2" customWidth="1"/>
    <col min="3869" max="3869" width="4.7109375" style="2" customWidth="1"/>
    <col min="3870" max="3870" width="6.7109375" style="2" customWidth="1"/>
    <col min="3871" max="3872" width="6.28515625" style="2" customWidth="1"/>
    <col min="3873" max="3873" width="4.7109375" style="2" customWidth="1"/>
    <col min="3874" max="3874" width="6.28515625" style="2" customWidth="1"/>
    <col min="3875" max="3875" width="3.7109375" style="2" customWidth="1"/>
    <col min="3876" max="3876" width="5.5703125" style="2" customWidth="1"/>
    <col min="3877" max="3877" width="255.7109375" style="2" customWidth="1"/>
    <col min="3878" max="3878" width="9.140625" style="2"/>
    <col min="3879" max="3879" width="10" style="2" bestFit="1" customWidth="1"/>
    <col min="3880" max="4091" width="9.140625" style="2"/>
    <col min="4092" max="4092" width="2.5703125" style="2" customWidth="1"/>
    <col min="4093" max="4093" width="12.7109375" style="2" customWidth="1"/>
    <col min="4094" max="4094" width="8.140625" style="2" customWidth="1"/>
    <col min="4095" max="4095" width="8.28515625" style="2" customWidth="1"/>
    <col min="4096" max="4110" width="9.7109375" style="2" customWidth="1"/>
    <col min="4111" max="4112" width="4.28515625" style="2" customWidth="1"/>
    <col min="4113" max="4113" width="3.7109375" style="2" customWidth="1"/>
    <col min="4114" max="4114" width="6" style="2" customWidth="1"/>
    <col min="4115" max="4116" width="3.7109375" style="2" customWidth="1"/>
    <col min="4117" max="4117" width="5.140625" style="2" customWidth="1"/>
    <col min="4118" max="4118" width="4.42578125" style="2" customWidth="1"/>
    <col min="4119" max="4119" width="4.140625" style="2" customWidth="1"/>
    <col min="4120" max="4120" width="4.42578125" style="2" customWidth="1"/>
    <col min="4121" max="4121" width="4.7109375" style="2" customWidth="1"/>
    <col min="4122" max="4123" width="6.7109375" style="2" customWidth="1"/>
    <col min="4124" max="4124" width="6.28515625" style="2" customWidth="1"/>
    <col min="4125" max="4125" width="4.7109375" style="2" customWidth="1"/>
    <col min="4126" max="4126" width="6.7109375" style="2" customWidth="1"/>
    <col min="4127" max="4128" width="6.28515625" style="2" customWidth="1"/>
    <col min="4129" max="4129" width="4.7109375" style="2" customWidth="1"/>
    <col min="4130" max="4130" width="6.28515625" style="2" customWidth="1"/>
    <col min="4131" max="4131" width="3.7109375" style="2" customWidth="1"/>
    <col min="4132" max="4132" width="5.5703125" style="2" customWidth="1"/>
    <col min="4133" max="4133" width="255.7109375" style="2" customWidth="1"/>
    <col min="4134" max="4134" width="9.140625" style="2"/>
    <col min="4135" max="4135" width="10" style="2" bestFit="1" customWidth="1"/>
    <col min="4136" max="4347" width="9.140625" style="2"/>
    <col min="4348" max="4348" width="2.5703125" style="2" customWidth="1"/>
    <col min="4349" max="4349" width="12.7109375" style="2" customWidth="1"/>
    <col min="4350" max="4350" width="8.140625" style="2" customWidth="1"/>
    <col min="4351" max="4351" width="8.28515625" style="2" customWidth="1"/>
    <col min="4352" max="4366" width="9.7109375" style="2" customWidth="1"/>
    <col min="4367" max="4368" width="4.28515625" style="2" customWidth="1"/>
    <col min="4369" max="4369" width="3.7109375" style="2" customWidth="1"/>
    <col min="4370" max="4370" width="6" style="2" customWidth="1"/>
    <col min="4371" max="4372" width="3.7109375" style="2" customWidth="1"/>
    <col min="4373" max="4373" width="5.140625" style="2" customWidth="1"/>
    <col min="4374" max="4374" width="4.42578125" style="2" customWidth="1"/>
    <col min="4375" max="4375" width="4.140625" style="2" customWidth="1"/>
    <col min="4376" max="4376" width="4.42578125" style="2" customWidth="1"/>
    <col min="4377" max="4377" width="4.7109375" style="2" customWidth="1"/>
    <col min="4378" max="4379" width="6.7109375" style="2" customWidth="1"/>
    <col min="4380" max="4380" width="6.28515625" style="2" customWidth="1"/>
    <col min="4381" max="4381" width="4.7109375" style="2" customWidth="1"/>
    <col min="4382" max="4382" width="6.7109375" style="2" customWidth="1"/>
    <col min="4383" max="4384" width="6.28515625" style="2" customWidth="1"/>
    <col min="4385" max="4385" width="4.7109375" style="2" customWidth="1"/>
    <col min="4386" max="4386" width="6.28515625" style="2" customWidth="1"/>
    <col min="4387" max="4387" width="3.7109375" style="2" customWidth="1"/>
    <col min="4388" max="4388" width="5.5703125" style="2" customWidth="1"/>
    <col min="4389" max="4389" width="255.7109375" style="2" customWidth="1"/>
    <col min="4390" max="4390" width="9.140625" style="2"/>
    <col min="4391" max="4391" width="10" style="2" bestFit="1" customWidth="1"/>
    <col min="4392" max="4603" width="9.140625" style="2"/>
    <col min="4604" max="4604" width="2.5703125" style="2" customWidth="1"/>
    <col min="4605" max="4605" width="12.7109375" style="2" customWidth="1"/>
    <col min="4606" max="4606" width="8.140625" style="2" customWidth="1"/>
    <col min="4607" max="4607" width="8.28515625" style="2" customWidth="1"/>
    <col min="4608" max="4622" width="9.7109375" style="2" customWidth="1"/>
    <col min="4623" max="4624" width="4.28515625" style="2" customWidth="1"/>
    <col min="4625" max="4625" width="3.7109375" style="2" customWidth="1"/>
    <col min="4626" max="4626" width="6" style="2" customWidth="1"/>
    <col min="4627" max="4628" width="3.7109375" style="2" customWidth="1"/>
    <col min="4629" max="4629" width="5.140625" style="2" customWidth="1"/>
    <col min="4630" max="4630" width="4.42578125" style="2" customWidth="1"/>
    <col min="4631" max="4631" width="4.140625" style="2" customWidth="1"/>
    <col min="4632" max="4632" width="4.42578125" style="2" customWidth="1"/>
    <col min="4633" max="4633" width="4.7109375" style="2" customWidth="1"/>
    <col min="4634" max="4635" width="6.7109375" style="2" customWidth="1"/>
    <col min="4636" max="4636" width="6.28515625" style="2" customWidth="1"/>
    <col min="4637" max="4637" width="4.7109375" style="2" customWidth="1"/>
    <col min="4638" max="4638" width="6.7109375" style="2" customWidth="1"/>
    <col min="4639" max="4640" width="6.28515625" style="2" customWidth="1"/>
    <col min="4641" max="4641" width="4.7109375" style="2" customWidth="1"/>
    <col min="4642" max="4642" width="6.28515625" style="2" customWidth="1"/>
    <col min="4643" max="4643" width="3.7109375" style="2" customWidth="1"/>
    <col min="4644" max="4644" width="5.5703125" style="2" customWidth="1"/>
    <col min="4645" max="4645" width="255.7109375" style="2" customWidth="1"/>
    <col min="4646" max="4646" width="9.140625" style="2"/>
    <col min="4647" max="4647" width="10" style="2" bestFit="1" customWidth="1"/>
    <col min="4648" max="4859" width="9.140625" style="2"/>
    <col min="4860" max="4860" width="2.5703125" style="2" customWidth="1"/>
    <col min="4861" max="4861" width="12.7109375" style="2" customWidth="1"/>
    <col min="4862" max="4862" width="8.140625" style="2" customWidth="1"/>
    <col min="4863" max="4863" width="8.28515625" style="2" customWidth="1"/>
    <col min="4864" max="4878" width="9.7109375" style="2" customWidth="1"/>
    <col min="4879" max="4880" width="4.28515625" style="2" customWidth="1"/>
    <col min="4881" max="4881" width="3.7109375" style="2" customWidth="1"/>
    <col min="4882" max="4882" width="6" style="2" customWidth="1"/>
    <col min="4883" max="4884" width="3.7109375" style="2" customWidth="1"/>
    <col min="4885" max="4885" width="5.140625" style="2" customWidth="1"/>
    <col min="4886" max="4886" width="4.42578125" style="2" customWidth="1"/>
    <col min="4887" max="4887" width="4.140625" style="2" customWidth="1"/>
    <col min="4888" max="4888" width="4.42578125" style="2" customWidth="1"/>
    <col min="4889" max="4889" width="4.7109375" style="2" customWidth="1"/>
    <col min="4890" max="4891" width="6.7109375" style="2" customWidth="1"/>
    <col min="4892" max="4892" width="6.28515625" style="2" customWidth="1"/>
    <col min="4893" max="4893" width="4.7109375" style="2" customWidth="1"/>
    <col min="4894" max="4894" width="6.7109375" style="2" customWidth="1"/>
    <col min="4895" max="4896" width="6.28515625" style="2" customWidth="1"/>
    <col min="4897" max="4897" width="4.7109375" style="2" customWidth="1"/>
    <col min="4898" max="4898" width="6.28515625" style="2" customWidth="1"/>
    <col min="4899" max="4899" width="3.7109375" style="2" customWidth="1"/>
    <col min="4900" max="4900" width="5.5703125" style="2" customWidth="1"/>
    <col min="4901" max="4901" width="255.7109375" style="2" customWidth="1"/>
    <col min="4902" max="4902" width="9.140625" style="2"/>
    <col min="4903" max="4903" width="10" style="2" bestFit="1" customWidth="1"/>
    <col min="4904" max="5115" width="9.140625" style="2"/>
    <col min="5116" max="5116" width="2.5703125" style="2" customWidth="1"/>
    <col min="5117" max="5117" width="12.7109375" style="2" customWidth="1"/>
    <col min="5118" max="5118" width="8.140625" style="2" customWidth="1"/>
    <col min="5119" max="5119" width="8.28515625" style="2" customWidth="1"/>
    <col min="5120" max="5134" width="9.7109375" style="2" customWidth="1"/>
    <col min="5135" max="5136" width="4.28515625" style="2" customWidth="1"/>
    <col min="5137" max="5137" width="3.7109375" style="2" customWidth="1"/>
    <col min="5138" max="5138" width="6" style="2" customWidth="1"/>
    <col min="5139" max="5140" width="3.7109375" style="2" customWidth="1"/>
    <col min="5141" max="5141" width="5.140625" style="2" customWidth="1"/>
    <col min="5142" max="5142" width="4.42578125" style="2" customWidth="1"/>
    <col min="5143" max="5143" width="4.140625" style="2" customWidth="1"/>
    <col min="5144" max="5144" width="4.42578125" style="2" customWidth="1"/>
    <col min="5145" max="5145" width="4.7109375" style="2" customWidth="1"/>
    <col min="5146" max="5147" width="6.7109375" style="2" customWidth="1"/>
    <col min="5148" max="5148" width="6.28515625" style="2" customWidth="1"/>
    <col min="5149" max="5149" width="4.7109375" style="2" customWidth="1"/>
    <col min="5150" max="5150" width="6.7109375" style="2" customWidth="1"/>
    <col min="5151" max="5152" width="6.28515625" style="2" customWidth="1"/>
    <col min="5153" max="5153" width="4.7109375" style="2" customWidth="1"/>
    <col min="5154" max="5154" width="6.28515625" style="2" customWidth="1"/>
    <col min="5155" max="5155" width="3.7109375" style="2" customWidth="1"/>
    <col min="5156" max="5156" width="5.5703125" style="2" customWidth="1"/>
    <col min="5157" max="5157" width="255.7109375" style="2" customWidth="1"/>
    <col min="5158" max="5158" width="9.140625" style="2"/>
    <col min="5159" max="5159" width="10" style="2" bestFit="1" customWidth="1"/>
    <col min="5160" max="5371" width="9.140625" style="2"/>
    <col min="5372" max="5372" width="2.5703125" style="2" customWidth="1"/>
    <col min="5373" max="5373" width="12.7109375" style="2" customWidth="1"/>
    <col min="5374" max="5374" width="8.140625" style="2" customWidth="1"/>
    <col min="5375" max="5375" width="8.28515625" style="2" customWidth="1"/>
    <col min="5376" max="5390" width="9.7109375" style="2" customWidth="1"/>
    <col min="5391" max="5392" width="4.28515625" style="2" customWidth="1"/>
    <col min="5393" max="5393" width="3.7109375" style="2" customWidth="1"/>
    <col min="5394" max="5394" width="6" style="2" customWidth="1"/>
    <col min="5395" max="5396" width="3.7109375" style="2" customWidth="1"/>
    <col min="5397" max="5397" width="5.140625" style="2" customWidth="1"/>
    <col min="5398" max="5398" width="4.42578125" style="2" customWidth="1"/>
    <col min="5399" max="5399" width="4.140625" style="2" customWidth="1"/>
    <col min="5400" max="5400" width="4.42578125" style="2" customWidth="1"/>
    <col min="5401" max="5401" width="4.7109375" style="2" customWidth="1"/>
    <col min="5402" max="5403" width="6.7109375" style="2" customWidth="1"/>
    <col min="5404" max="5404" width="6.28515625" style="2" customWidth="1"/>
    <col min="5405" max="5405" width="4.7109375" style="2" customWidth="1"/>
    <col min="5406" max="5406" width="6.7109375" style="2" customWidth="1"/>
    <col min="5407" max="5408" width="6.28515625" style="2" customWidth="1"/>
    <col min="5409" max="5409" width="4.7109375" style="2" customWidth="1"/>
    <col min="5410" max="5410" width="6.28515625" style="2" customWidth="1"/>
    <col min="5411" max="5411" width="3.7109375" style="2" customWidth="1"/>
    <col min="5412" max="5412" width="5.5703125" style="2" customWidth="1"/>
    <col min="5413" max="5413" width="255.7109375" style="2" customWidth="1"/>
    <col min="5414" max="5414" width="9.140625" style="2"/>
    <col min="5415" max="5415" width="10" style="2" bestFit="1" customWidth="1"/>
    <col min="5416" max="5627" width="9.140625" style="2"/>
    <col min="5628" max="5628" width="2.5703125" style="2" customWidth="1"/>
    <col min="5629" max="5629" width="12.7109375" style="2" customWidth="1"/>
    <col min="5630" max="5630" width="8.140625" style="2" customWidth="1"/>
    <col min="5631" max="5631" width="8.28515625" style="2" customWidth="1"/>
    <col min="5632" max="5646" width="9.7109375" style="2" customWidth="1"/>
    <col min="5647" max="5648" width="4.28515625" style="2" customWidth="1"/>
    <col min="5649" max="5649" width="3.7109375" style="2" customWidth="1"/>
    <col min="5650" max="5650" width="6" style="2" customWidth="1"/>
    <col min="5651" max="5652" width="3.7109375" style="2" customWidth="1"/>
    <col min="5653" max="5653" width="5.140625" style="2" customWidth="1"/>
    <col min="5654" max="5654" width="4.42578125" style="2" customWidth="1"/>
    <col min="5655" max="5655" width="4.140625" style="2" customWidth="1"/>
    <col min="5656" max="5656" width="4.42578125" style="2" customWidth="1"/>
    <col min="5657" max="5657" width="4.7109375" style="2" customWidth="1"/>
    <col min="5658" max="5659" width="6.7109375" style="2" customWidth="1"/>
    <col min="5660" max="5660" width="6.28515625" style="2" customWidth="1"/>
    <col min="5661" max="5661" width="4.7109375" style="2" customWidth="1"/>
    <col min="5662" max="5662" width="6.7109375" style="2" customWidth="1"/>
    <col min="5663" max="5664" width="6.28515625" style="2" customWidth="1"/>
    <col min="5665" max="5665" width="4.7109375" style="2" customWidth="1"/>
    <col min="5666" max="5666" width="6.28515625" style="2" customWidth="1"/>
    <col min="5667" max="5667" width="3.7109375" style="2" customWidth="1"/>
    <col min="5668" max="5668" width="5.5703125" style="2" customWidth="1"/>
    <col min="5669" max="5669" width="255.7109375" style="2" customWidth="1"/>
    <col min="5670" max="5670" width="9.140625" style="2"/>
    <col min="5671" max="5671" width="10" style="2" bestFit="1" customWidth="1"/>
    <col min="5672" max="5883" width="9.140625" style="2"/>
    <col min="5884" max="5884" width="2.5703125" style="2" customWidth="1"/>
    <col min="5885" max="5885" width="12.7109375" style="2" customWidth="1"/>
    <col min="5886" max="5886" width="8.140625" style="2" customWidth="1"/>
    <col min="5887" max="5887" width="8.28515625" style="2" customWidth="1"/>
    <col min="5888" max="5902" width="9.7109375" style="2" customWidth="1"/>
    <col min="5903" max="5904" width="4.28515625" style="2" customWidth="1"/>
    <col min="5905" max="5905" width="3.7109375" style="2" customWidth="1"/>
    <col min="5906" max="5906" width="6" style="2" customWidth="1"/>
    <col min="5907" max="5908" width="3.7109375" style="2" customWidth="1"/>
    <col min="5909" max="5909" width="5.140625" style="2" customWidth="1"/>
    <col min="5910" max="5910" width="4.42578125" style="2" customWidth="1"/>
    <col min="5911" max="5911" width="4.140625" style="2" customWidth="1"/>
    <col min="5912" max="5912" width="4.42578125" style="2" customWidth="1"/>
    <col min="5913" max="5913" width="4.7109375" style="2" customWidth="1"/>
    <col min="5914" max="5915" width="6.7109375" style="2" customWidth="1"/>
    <col min="5916" max="5916" width="6.28515625" style="2" customWidth="1"/>
    <col min="5917" max="5917" width="4.7109375" style="2" customWidth="1"/>
    <col min="5918" max="5918" width="6.7109375" style="2" customWidth="1"/>
    <col min="5919" max="5920" width="6.28515625" style="2" customWidth="1"/>
    <col min="5921" max="5921" width="4.7109375" style="2" customWidth="1"/>
    <col min="5922" max="5922" width="6.28515625" style="2" customWidth="1"/>
    <col min="5923" max="5923" width="3.7109375" style="2" customWidth="1"/>
    <col min="5924" max="5924" width="5.5703125" style="2" customWidth="1"/>
    <col min="5925" max="5925" width="255.7109375" style="2" customWidth="1"/>
    <col min="5926" max="5926" width="9.140625" style="2"/>
    <col min="5927" max="5927" width="10" style="2" bestFit="1" customWidth="1"/>
    <col min="5928" max="6139" width="9.140625" style="2"/>
    <col min="6140" max="6140" width="2.5703125" style="2" customWidth="1"/>
    <col min="6141" max="6141" width="12.7109375" style="2" customWidth="1"/>
    <col min="6142" max="6142" width="8.140625" style="2" customWidth="1"/>
    <col min="6143" max="6143" width="8.28515625" style="2" customWidth="1"/>
    <col min="6144" max="6158" width="9.7109375" style="2" customWidth="1"/>
    <col min="6159" max="6160" width="4.28515625" style="2" customWidth="1"/>
    <col min="6161" max="6161" width="3.7109375" style="2" customWidth="1"/>
    <col min="6162" max="6162" width="6" style="2" customWidth="1"/>
    <col min="6163" max="6164" width="3.7109375" style="2" customWidth="1"/>
    <col min="6165" max="6165" width="5.140625" style="2" customWidth="1"/>
    <col min="6166" max="6166" width="4.42578125" style="2" customWidth="1"/>
    <col min="6167" max="6167" width="4.140625" style="2" customWidth="1"/>
    <col min="6168" max="6168" width="4.42578125" style="2" customWidth="1"/>
    <col min="6169" max="6169" width="4.7109375" style="2" customWidth="1"/>
    <col min="6170" max="6171" width="6.7109375" style="2" customWidth="1"/>
    <col min="6172" max="6172" width="6.28515625" style="2" customWidth="1"/>
    <col min="6173" max="6173" width="4.7109375" style="2" customWidth="1"/>
    <col min="6174" max="6174" width="6.7109375" style="2" customWidth="1"/>
    <col min="6175" max="6176" width="6.28515625" style="2" customWidth="1"/>
    <col min="6177" max="6177" width="4.7109375" style="2" customWidth="1"/>
    <col min="6178" max="6178" width="6.28515625" style="2" customWidth="1"/>
    <col min="6179" max="6179" width="3.7109375" style="2" customWidth="1"/>
    <col min="6180" max="6180" width="5.5703125" style="2" customWidth="1"/>
    <col min="6181" max="6181" width="255.7109375" style="2" customWidth="1"/>
    <col min="6182" max="6182" width="9.140625" style="2"/>
    <col min="6183" max="6183" width="10" style="2" bestFit="1" customWidth="1"/>
    <col min="6184" max="6395" width="9.140625" style="2"/>
    <col min="6396" max="6396" width="2.5703125" style="2" customWidth="1"/>
    <col min="6397" max="6397" width="12.7109375" style="2" customWidth="1"/>
    <col min="6398" max="6398" width="8.140625" style="2" customWidth="1"/>
    <col min="6399" max="6399" width="8.28515625" style="2" customWidth="1"/>
    <col min="6400" max="6414" width="9.7109375" style="2" customWidth="1"/>
    <col min="6415" max="6416" width="4.28515625" style="2" customWidth="1"/>
    <col min="6417" max="6417" width="3.7109375" style="2" customWidth="1"/>
    <col min="6418" max="6418" width="6" style="2" customWidth="1"/>
    <col min="6419" max="6420" width="3.7109375" style="2" customWidth="1"/>
    <col min="6421" max="6421" width="5.140625" style="2" customWidth="1"/>
    <col min="6422" max="6422" width="4.42578125" style="2" customWidth="1"/>
    <col min="6423" max="6423" width="4.140625" style="2" customWidth="1"/>
    <col min="6424" max="6424" width="4.42578125" style="2" customWidth="1"/>
    <col min="6425" max="6425" width="4.7109375" style="2" customWidth="1"/>
    <col min="6426" max="6427" width="6.7109375" style="2" customWidth="1"/>
    <col min="6428" max="6428" width="6.28515625" style="2" customWidth="1"/>
    <col min="6429" max="6429" width="4.7109375" style="2" customWidth="1"/>
    <col min="6430" max="6430" width="6.7109375" style="2" customWidth="1"/>
    <col min="6431" max="6432" width="6.28515625" style="2" customWidth="1"/>
    <col min="6433" max="6433" width="4.7109375" style="2" customWidth="1"/>
    <col min="6434" max="6434" width="6.28515625" style="2" customWidth="1"/>
    <col min="6435" max="6435" width="3.7109375" style="2" customWidth="1"/>
    <col min="6436" max="6436" width="5.5703125" style="2" customWidth="1"/>
    <col min="6437" max="6437" width="255.7109375" style="2" customWidth="1"/>
    <col min="6438" max="6438" width="9.140625" style="2"/>
    <col min="6439" max="6439" width="10" style="2" bestFit="1" customWidth="1"/>
    <col min="6440" max="6651" width="9.140625" style="2"/>
    <col min="6652" max="6652" width="2.5703125" style="2" customWidth="1"/>
    <col min="6653" max="6653" width="12.7109375" style="2" customWidth="1"/>
    <col min="6654" max="6654" width="8.140625" style="2" customWidth="1"/>
    <col min="6655" max="6655" width="8.28515625" style="2" customWidth="1"/>
    <col min="6656" max="6670" width="9.7109375" style="2" customWidth="1"/>
    <col min="6671" max="6672" width="4.28515625" style="2" customWidth="1"/>
    <col min="6673" max="6673" width="3.7109375" style="2" customWidth="1"/>
    <col min="6674" max="6674" width="6" style="2" customWidth="1"/>
    <col min="6675" max="6676" width="3.7109375" style="2" customWidth="1"/>
    <col min="6677" max="6677" width="5.140625" style="2" customWidth="1"/>
    <col min="6678" max="6678" width="4.42578125" style="2" customWidth="1"/>
    <col min="6679" max="6679" width="4.140625" style="2" customWidth="1"/>
    <col min="6680" max="6680" width="4.42578125" style="2" customWidth="1"/>
    <col min="6681" max="6681" width="4.7109375" style="2" customWidth="1"/>
    <col min="6682" max="6683" width="6.7109375" style="2" customWidth="1"/>
    <col min="6684" max="6684" width="6.28515625" style="2" customWidth="1"/>
    <col min="6685" max="6685" width="4.7109375" style="2" customWidth="1"/>
    <col min="6686" max="6686" width="6.7109375" style="2" customWidth="1"/>
    <col min="6687" max="6688" width="6.28515625" style="2" customWidth="1"/>
    <col min="6689" max="6689" width="4.7109375" style="2" customWidth="1"/>
    <col min="6690" max="6690" width="6.28515625" style="2" customWidth="1"/>
    <col min="6691" max="6691" width="3.7109375" style="2" customWidth="1"/>
    <col min="6692" max="6692" width="5.5703125" style="2" customWidth="1"/>
    <col min="6693" max="6693" width="255.7109375" style="2" customWidth="1"/>
    <col min="6694" max="6694" width="9.140625" style="2"/>
    <col min="6695" max="6695" width="10" style="2" bestFit="1" customWidth="1"/>
    <col min="6696" max="6907" width="9.140625" style="2"/>
    <col min="6908" max="6908" width="2.5703125" style="2" customWidth="1"/>
    <col min="6909" max="6909" width="12.7109375" style="2" customWidth="1"/>
    <col min="6910" max="6910" width="8.140625" style="2" customWidth="1"/>
    <col min="6911" max="6911" width="8.28515625" style="2" customWidth="1"/>
    <col min="6912" max="6926" width="9.7109375" style="2" customWidth="1"/>
    <col min="6927" max="6928" width="4.28515625" style="2" customWidth="1"/>
    <col min="6929" max="6929" width="3.7109375" style="2" customWidth="1"/>
    <col min="6930" max="6930" width="6" style="2" customWidth="1"/>
    <col min="6931" max="6932" width="3.7109375" style="2" customWidth="1"/>
    <col min="6933" max="6933" width="5.140625" style="2" customWidth="1"/>
    <col min="6934" max="6934" width="4.42578125" style="2" customWidth="1"/>
    <col min="6935" max="6935" width="4.140625" style="2" customWidth="1"/>
    <col min="6936" max="6936" width="4.42578125" style="2" customWidth="1"/>
    <col min="6937" max="6937" width="4.7109375" style="2" customWidth="1"/>
    <col min="6938" max="6939" width="6.7109375" style="2" customWidth="1"/>
    <col min="6940" max="6940" width="6.28515625" style="2" customWidth="1"/>
    <col min="6941" max="6941" width="4.7109375" style="2" customWidth="1"/>
    <col min="6942" max="6942" width="6.7109375" style="2" customWidth="1"/>
    <col min="6943" max="6944" width="6.28515625" style="2" customWidth="1"/>
    <col min="6945" max="6945" width="4.7109375" style="2" customWidth="1"/>
    <col min="6946" max="6946" width="6.28515625" style="2" customWidth="1"/>
    <col min="6947" max="6947" width="3.7109375" style="2" customWidth="1"/>
    <col min="6948" max="6948" width="5.5703125" style="2" customWidth="1"/>
    <col min="6949" max="6949" width="255.7109375" style="2" customWidth="1"/>
    <col min="6950" max="6950" width="9.140625" style="2"/>
    <col min="6951" max="6951" width="10" style="2" bestFit="1" customWidth="1"/>
    <col min="6952" max="7163" width="9.140625" style="2"/>
    <col min="7164" max="7164" width="2.5703125" style="2" customWidth="1"/>
    <col min="7165" max="7165" width="12.7109375" style="2" customWidth="1"/>
    <col min="7166" max="7166" width="8.140625" style="2" customWidth="1"/>
    <col min="7167" max="7167" width="8.28515625" style="2" customWidth="1"/>
    <col min="7168" max="7182" width="9.7109375" style="2" customWidth="1"/>
    <col min="7183" max="7184" width="4.28515625" style="2" customWidth="1"/>
    <col min="7185" max="7185" width="3.7109375" style="2" customWidth="1"/>
    <col min="7186" max="7186" width="6" style="2" customWidth="1"/>
    <col min="7187" max="7188" width="3.7109375" style="2" customWidth="1"/>
    <col min="7189" max="7189" width="5.140625" style="2" customWidth="1"/>
    <col min="7190" max="7190" width="4.42578125" style="2" customWidth="1"/>
    <col min="7191" max="7191" width="4.140625" style="2" customWidth="1"/>
    <col min="7192" max="7192" width="4.42578125" style="2" customWidth="1"/>
    <col min="7193" max="7193" width="4.7109375" style="2" customWidth="1"/>
    <col min="7194" max="7195" width="6.7109375" style="2" customWidth="1"/>
    <col min="7196" max="7196" width="6.28515625" style="2" customWidth="1"/>
    <col min="7197" max="7197" width="4.7109375" style="2" customWidth="1"/>
    <col min="7198" max="7198" width="6.7109375" style="2" customWidth="1"/>
    <col min="7199" max="7200" width="6.28515625" style="2" customWidth="1"/>
    <col min="7201" max="7201" width="4.7109375" style="2" customWidth="1"/>
    <col min="7202" max="7202" width="6.28515625" style="2" customWidth="1"/>
    <col min="7203" max="7203" width="3.7109375" style="2" customWidth="1"/>
    <col min="7204" max="7204" width="5.5703125" style="2" customWidth="1"/>
    <col min="7205" max="7205" width="255.7109375" style="2" customWidth="1"/>
    <col min="7206" max="7206" width="9.140625" style="2"/>
    <col min="7207" max="7207" width="10" style="2" bestFit="1" customWidth="1"/>
    <col min="7208" max="7419" width="9.140625" style="2"/>
    <col min="7420" max="7420" width="2.5703125" style="2" customWidth="1"/>
    <col min="7421" max="7421" width="12.7109375" style="2" customWidth="1"/>
    <col min="7422" max="7422" width="8.140625" style="2" customWidth="1"/>
    <col min="7423" max="7423" width="8.28515625" style="2" customWidth="1"/>
    <col min="7424" max="7438" width="9.7109375" style="2" customWidth="1"/>
    <col min="7439" max="7440" width="4.28515625" style="2" customWidth="1"/>
    <col min="7441" max="7441" width="3.7109375" style="2" customWidth="1"/>
    <col min="7442" max="7442" width="6" style="2" customWidth="1"/>
    <col min="7443" max="7444" width="3.7109375" style="2" customWidth="1"/>
    <col min="7445" max="7445" width="5.140625" style="2" customWidth="1"/>
    <col min="7446" max="7446" width="4.42578125" style="2" customWidth="1"/>
    <col min="7447" max="7447" width="4.140625" style="2" customWidth="1"/>
    <col min="7448" max="7448" width="4.42578125" style="2" customWidth="1"/>
    <col min="7449" max="7449" width="4.7109375" style="2" customWidth="1"/>
    <col min="7450" max="7451" width="6.7109375" style="2" customWidth="1"/>
    <col min="7452" max="7452" width="6.28515625" style="2" customWidth="1"/>
    <col min="7453" max="7453" width="4.7109375" style="2" customWidth="1"/>
    <col min="7454" max="7454" width="6.7109375" style="2" customWidth="1"/>
    <col min="7455" max="7456" width="6.28515625" style="2" customWidth="1"/>
    <col min="7457" max="7457" width="4.7109375" style="2" customWidth="1"/>
    <col min="7458" max="7458" width="6.28515625" style="2" customWidth="1"/>
    <col min="7459" max="7459" width="3.7109375" style="2" customWidth="1"/>
    <col min="7460" max="7460" width="5.5703125" style="2" customWidth="1"/>
    <col min="7461" max="7461" width="255.7109375" style="2" customWidth="1"/>
    <col min="7462" max="7462" width="9.140625" style="2"/>
    <col min="7463" max="7463" width="10" style="2" bestFit="1" customWidth="1"/>
    <col min="7464" max="7675" width="9.140625" style="2"/>
    <col min="7676" max="7676" width="2.5703125" style="2" customWidth="1"/>
    <col min="7677" max="7677" width="12.7109375" style="2" customWidth="1"/>
    <col min="7678" max="7678" width="8.140625" style="2" customWidth="1"/>
    <col min="7679" max="7679" width="8.28515625" style="2" customWidth="1"/>
    <col min="7680" max="7694" width="9.7109375" style="2" customWidth="1"/>
    <col min="7695" max="7696" width="4.28515625" style="2" customWidth="1"/>
    <col min="7697" max="7697" width="3.7109375" style="2" customWidth="1"/>
    <col min="7698" max="7698" width="6" style="2" customWidth="1"/>
    <col min="7699" max="7700" width="3.7109375" style="2" customWidth="1"/>
    <col min="7701" max="7701" width="5.140625" style="2" customWidth="1"/>
    <col min="7702" max="7702" width="4.42578125" style="2" customWidth="1"/>
    <col min="7703" max="7703" width="4.140625" style="2" customWidth="1"/>
    <col min="7704" max="7704" width="4.42578125" style="2" customWidth="1"/>
    <col min="7705" max="7705" width="4.7109375" style="2" customWidth="1"/>
    <col min="7706" max="7707" width="6.7109375" style="2" customWidth="1"/>
    <col min="7708" max="7708" width="6.28515625" style="2" customWidth="1"/>
    <col min="7709" max="7709" width="4.7109375" style="2" customWidth="1"/>
    <col min="7710" max="7710" width="6.7109375" style="2" customWidth="1"/>
    <col min="7711" max="7712" width="6.28515625" style="2" customWidth="1"/>
    <col min="7713" max="7713" width="4.7109375" style="2" customWidth="1"/>
    <col min="7714" max="7714" width="6.28515625" style="2" customWidth="1"/>
    <col min="7715" max="7715" width="3.7109375" style="2" customWidth="1"/>
    <col min="7716" max="7716" width="5.5703125" style="2" customWidth="1"/>
    <col min="7717" max="7717" width="255.7109375" style="2" customWidth="1"/>
    <col min="7718" max="7718" width="9.140625" style="2"/>
    <col min="7719" max="7719" width="10" style="2" bestFit="1" customWidth="1"/>
    <col min="7720" max="7931" width="9.140625" style="2"/>
    <col min="7932" max="7932" width="2.5703125" style="2" customWidth="1"/>
    <col min="7933" max="7933" width="12.7109375" style="2" customWidth="1"/>
    <col min="7934" max="7934" width="8.140625" style="2" customWidth="1"/>
    <col min="7935" max="7935" width="8.28515625" style="2" customWidth="1"/>
    <col min="7936" max="7950" width="9.7109375" style="2" customWidth="1"/>
    <col min="7951" max="7952" width="4.28515625" style="2" customWidth="1"/>
    <col min="7953" max="7953" width="3.7109375" style="2" customWidth="1"/>
    <col min="7954" max="7954" width="6" style="2" customWidth="1"/>
    <col min="7955" max="7956" width="3.7109375" style="2" customWidth="1"/>
    <col min="7957" max="7957" width="5.140625" style="2" customWidth="1"/>
    <col min="7958" max="7958" width="4.42578125" style="2" customWidth="1"/>
    <col min="7959" max="7959" width="4.140625" style="2" customWidth="1"/>
    <col min="7960" max="7960" width="4.42578125" style="2" customWidth="1"/>
    <col min="7961" max="7961" width="4.7109375" style="2" customWidth="1"/>
    <col min="7962" max="7963" width="6.7109375" style="2" customWidth="1"/>
    <col min="7964" max="7964" width="6.28515625" style="2" customWidth="1"/>
    <col min="7965" max="7965" width="4.7109375" style="2" customWidth="1"/>
    <col min="7966" max="7966" width="6.7109375" style="2" customWidth="1"/>
    <col min="7967" max="7968" width="6.28515625" style="2" customWidth="1"/>
    <col min="7969" max="7969" width="4.7109375" style="2" customWidth="1"/>
    <col min="7970" max="7970" width="6.28515625" style="2" customWidth="1"/>
    <col min="7971" max="7971" width="3.7109375" style="2" customWidth="1"/>
    <col min="7972" max="7972" width="5.5703125" style="2" customWidth="1"/>
    <col min="7973" max="7973" width="255.7109375" style="2" customWidth="1"/>
    <col min="7974" max="7974" width="9.140625" style="2"/>
    <col min="7975" max="7975" width="10" style="2" bestFit="1" customWidth="1"/>
    <col min="7976" max="8187" width="9.140625" style="2"/>
    <col min="8188" max="8188" width="2.5703125" style="2" customWidth="1"/>
    <col min="8189" max="8189" width="12.7109375" style="2" customWidth="1"/>
    <col min="8190" max="8190" width="8.140625" style="2" customWidth="1"/>
    <col min="8191" max="8191" width="8.28515625" style="2" customWidth="1"/>
    <col min="8192" max="8206" width="9.7109375" style="2" customWidth="1"/>
    <col min="8207" max="8208" width="4.28515625" style="2" customWidth="1"/>
    <col min="8209" max="8209" width="3.7109375" style="2" customWidth="1"/>
    <col min="8210" max="8210" width="6" style="2" customWidth="1"/>
    <col min="8211" max="8212" width="3.7109375" style="2" customWidth="1"/>
    <col min="8213" max="8213" width="5.140625" style="2" customWidth="1"/>
    <col min="8214" max="8214" width="4.42578125" style="2" customWidth="1"/>
    <col min="8215" max="8215" width="4.140625" style="2" customWidth="1"/>
    <col min="8216" max="8216" width="4.42578125" style="2" customWidth="1"/>
    <col min="8217" max="8217" width="4.7109375" style="2" customWidth="1"/>
    <col min="8218" max="8219" width="6.7109375" style="2" customWidth="1"/>
    <col min="8220" max="8220" width="6.28515625" style="2" customWidth="1"/>
    <col min="8221" max="8221" width="4.7109375" style="2" customWidth="1"/>
    <col min="8222" max="8222" width="6.7109375" style="2" customWidth="1"/>
    <col min="8223" max="8224" width="6.28515625" style="2" customWidth="1"/>
    <col min="8225" max="8225" width="4.7109375" style="2" customWidth="1"/>
    <col min="8226" max="8226" width="6.28515625" style="2" customWidth="1"/>
    <col min="8227" max="8227" width="3.7109375" style="2" customWidth="1"/>
    <col min="8228" max="8228" width="5.5703125" style="2" customWidth="1"/>
    <col min="8229" max="8229" width="255.7109375" style="2" customWidth="1"/>
    <col min="8230" max="8230" width="9.140625" style="2"/>
    <col min="8231" max="8231" width="10" style="2" bestFit="1" customWidth="1"/>
    <col min="8232" max="8443" width="9.140625" style="2"/>
    <col min="8444" max="8444" width="2.5703125" style="2" customWidth="1"/>
    <col min="8445" max="8445" width="12.7109375" style="2" customWidth="1"/>
    <col min="8446" max="8446" width="8.140625" style="2" customWidth="1"/>
    <col min="8447" max="8447" width="8.28515625" style="2" customWidth="1"/>
    <col min="8448" max="8462" width="9.7109375" style="2" customWidth="1"/>
    <col min="8463" max="8464" width="4.28515625" style="2" customWidth="1"/>
    <col min="8465" max="8465" width="3.7109375" style="2" customWidth="1"/>
    <col min="8466" max="8466" width="6" style="2" customWidth="1"/>
    <col min="8467" max="8468" width="3.7109375" style="2" customWidth="1"/>
    <col min="8469" max="8469" width="5.140625" style="2" customWidth="1"/>
    <col min="8470" max="8470" width="4.42578125" style="2" customWidth="1"/>
    <col min="8471" max="8471" width="4.140625" style="2" customWidth="1"/>
    <col min="8472" max="8472" width="4.42578125" style="2" customWidth="1"/>
    <col min="8473" max="8473" width="4.7109375" style="2" customWidth="1"/>
    <col min="8474" max="8475" width="6.7109375" style="2" customWidth="1"/>
    <col min="8476" max="8476" width="6.28515625" style="2" customWidth="1"/>
    <col min="8477" max="8477" width="4.7109375" style="2" customWidth="1"/>
    <col min="8478" max="8478" width="6.7109375" style="2" customWidth="1"/>
    <col min="8479" max="8480" width="6.28515625" style="2" customWidth="1"/>
    <col min="8481" max="8481" width="4.7109375" style="2" customWidth="1"/>
    <col min="8482" max="8482" width="6.28515625" style="2" customWidth="1"/>
    <col min="8483" max="8483" width="3.7109375" style="2" customWidth="1"/>
    <col min="8484" max="8484" width="5.5703125" style="2" customWidth="1"/>
    <col min="8485" max="8485" width="255.7109375" style="2" customWidth="1"/>
    <col min="8486" max="8486" width="9.140625" style="2"/>
    <col min="8487" max="8487" width="10" style="2" bestFit="1" customWidth="1"/>
    <col min="8488" max="8699" width="9.140625" style="2"/>
    <col min="8700" max="8700" width="2.5703125" style="2" customWidth="1"/>
    <col min="8701" max="8701" width="12.7109375" style="2" customWidth="1"/>
    <col min="8702" max="8702" width="8.140625" style="2" customWidth="1"/>
    <col min="8703" max="8703" width="8.28515625" style="2" customWidth="1"/>
    <col min="8704" max="8718" width="9.7109375" style="2" customWidth="1"/>
    <col min="8719" max="8720" width="4.28515625" style="2" customWidth="1"/>
    <col min="8721" max="8721" width="3.7109375" style="2" customWidth="1"/>
    <col min="8722" max="8722" width="6" style="2" customWidth="1"/>
    <col min="8723" max="8724" width="3.7109375" style="2" customWidth="1"/>
    <col min="8725" max="8725" width="5.140625" style="2" customWidth="1"/>
    <col min="8726" max="8726" width="4.42578125" style="2" customWidth="1"/>
    <col min="8727" max="8727" width="4.140625" style="2" customWidth="1"/>
    <col min="8728" max="8728" width="4.42578125" style="2" customWidth="1"/>
    <col min="8729" max="8729" width="4.7109375" style="2" customWidth="1"/>
    <col min="8730" max="8731" width="6.7109375" style="2" customWidth="1"/>
    <col min="8732" max="8732" width="6.28515625" style="2" customWidth="1"/>
    <col min="8733" max="8733" width="4.7109375" style="2" customWidth="1"/>
    <col min="8734" max="8734" width="6.7109375" style="2" customWidth="1"/>
    <col min="8735" max="8736" width="6.28515625" style="2" customWidth="1"/>
    <col min="8737" max="8737" width="4.7109375" style="2" customWidth="1"/>
    <col min="8738" max="8738" width="6.28515625" style="2" customWidth="1"/>
    <col min="8739" max="8739" width="3.7109375" style="2" customWidth="1"/>
    <col min="8740" max="8740" width="5.5703125" style="2" customWidth="1"/>
    <col min="8741" max="8741" width="255.7109375" style="2" customWidth="1"/>
    <col min="8742" max="8742" width="9.140625" style="2"/>
    <col min="8743" max="8743" width="10" style="2" bestFit="1" customWidth="1"/>
    <col min="8744" max="8955" width="9.140625" style="2"/>
    <col min="8956" max="8956" width="2.5703125" style="2" customWidth="1"/>
    <col min="8957" max="8957" width="12.7109375" style="2" customWidth="1"/>
    <col min="8958" max="8958" width="8.140625" style="2" customWidth="1"/>
    <col min="8959" max="8959" width="8.28515625" style="2" customWidth="1"/>
    <col min="8960" max="8974" width="9.7109375" style="2" customWidth="1"/>
    <col min="8975" max="8976" width="4.28515625" style="2" customWidth="1"/>
    <col min="8977" max="8977" width="3.7109375" style="2" customWidth="1"/>
    <col min="8978" max="8978" width="6" style="2" customWidth="1"/>
    <col min="8979" max="8980" width="3.7109375" style="2" customWidth="1"/>
    <col min="8981" max="8981" width="5.140625" style="2" customWidth="1"/>
    <col min="8982" max="8982" width="4.42578125" style="2" customWidth="1"/>
    <col min="8983" max="8983" width="4.140625" style="2" customWidth="1"/>
    <col min="8984" max="8984" width="4.42578125" style="2" customWidth="1"/>
    <col min="8985" max="8985" width="4.7109375" style="2" customWidth="1"/>
    <col min="8986" max="8987" width="6.7109375" style="2" customWidth="1"/>
    <col min="8988" max="8988" width="6.28515625" style="2" customWidth="1"/>
    <col min="8989" max="8989" width="4.7109375" style="2" customWidth="1"/>
    <col min="8990" max="8990" width="6.7109375" style="2" customWidth="1"/>
    <col min="8991" max="8992" width="6.28515625" style="2" customWidth="1"/>
    <col min="8993" max="8993" width="4.7109375" style="2" customWidth="1"/>
    <col min="8994" max="8994" width="6.28515625" style="2" customWidth="1"/>
    <col min="8995" max="8995" width="3.7109375" style="2" customWidth="1"/>
    <col min="8996" max="8996" width="5.5703125" style="2" customWidth="1"/>
    <col min="8997" max="8997" width="255.7109375" style="2" customWidth="1"/>
    <col min="8998" max="8998" width="9.140625" style="2"/>
    <col min="8999" max="8999" width="10" style="2" bestFit="1" customWidth="1"/>
    <col min="9000" max="9211" width="9.140625" style="2"/>
    <col min="9212" max="9212" width="2.5703125" style="2" customWidth="1"/>
    <col min="9213" max="9213" width="12.7109375" style="2" customWidth="1"/>
    <col min="9214" max="9214" width="8.140625" style="2" customWidth="1"/>
    <col min="9215" max="9215" width="8.28515625" style="2" customWidth="1"/>
    <col min="9216" max="9230" width="9.7109375" style="2" customWidth="1"/>
    <col min="9231" max="9232" width="4.28515625" style="2" customWidth="1"/>
    <col min="9233" max="9233" width="3.7109375" style="2" customWidth="1"/>
    <col min="9234" max="9234" width="6" style="2" customWidth="1"/>
    <col min="9235" max="9236" width="3.7109375" style="2" customWidth="1"/>
    <col min="9237" max="9237" width="5.140625" style="2" customWidth="1"/>
    <col min="9238" max="9238" width="4.42578125" style="2" customWidth="1"/>
    <col min="9239" max="9239" width="4.140625" style="2" customWidth="1"/>
    <col min="9240" max="9240" width="4.42578125" style="2" customWidth="1"/>
    <col min="9241" max="9241" width="4.7109375" style="2" customWidth="1"/>
    <col min="9242" max="9243" width="6.7109375" style="2" customWidth="1"/>
    <col min="9244" max="9244" width="6.28515625" style="2" customWidth="1"/>
    <col min="9245" max="9245" width="4.7109375" style="2" customWidth="1"/>
    <col min="9246" max="9246" width="6.7109375" style="2" customWidth="1"/>
    <col min="9247" max="9248" width="6.28515625" style="2" customWidth="1"/>
    <col min="9249" max="9249" width="4.7109375" style="2" customWidth="1"/>
    <col min="9250" max="9250" width="6.28515625" style="2" customWidth="1"/>
    <col min="9251" max="9251" width="3.7109375" style="2" customWidth="1"/>
    <col min="9252" max="9252" width="5.5703125" style="2" customWidth="1"/>
    <col min="9253" max="9253" width="255.7109375" style="2" customWidth="1"/>
    <col min="9254" max="9254" width="9.140625" style="2"/>
    <col min="9255" max="9255" width="10" style="2" bestFit="1" customWidth="1"/>
    <col min="9256" max="9467" width="9.140625" style="2"/>
    <col min="9468" max="9468" width="2.5703125" style="2" customWidth="1"/>
    <col min="9469" max="9469" width="12.7109375" style="2" customWidth="1"/>
    <col min="9470" max="9470" width="8.140625" style="2" customWidth="1"/>
    <col min="9471" max="9471" width="8.28515625" style="2" customWidth="1"/>
    <col min="9472" max="9486" width="9.7109375" style="2" customWidth="1"/>
    <col min="9487" max="9488" width="4.28515625" style="2" customWidth="1"/>
    <col min="9489" max="9489" width="3.7109375" style="2" customWidth="1"/>
    <col min="9490" max="9490" width="6" style="2" customWidth="1"/>
    <col min="9491" max="9492" width="3.7109375" style="2" customWidth="1"/>
    <col min="9493" max="9493" width="5.140625" style="2" customWidth="1"/>
    <col min="9494" max="9494" width="4.42578125" style="2" customWidth="1"/>
    <col min="9495" max="9495" width="4.140625" style="2" customWidth="1"/>
    <col min="9496" max="9496" width="4.42578125" style="2" customWidth="1"/>
    <col min="9497" max="9497" width="4.7109375" style="2" customWidth="1"/>
    <col min="9498" max="9499" width="6.7109375" style="2" customWidth="1"/>
    <col min="9500" max="9500" width="6.28515625" style="2" customWidth="1"/>
    <col min="9501" max="9501" width="4.7109375" style="2" customWidth="1"/>
    <col min="9502" max="9502" width="6.7109375" style="2" customWidth="1"/>
    <col min="9503" max="9504" width="6.28515625" style="2" customWidth="1"/>
    <col min="9505" max="9505" width="4.7109375" style="2" customWidth="1"/>
    <col min="9506" max="9506" width="6.28515625" style="2" customWidth="1"/>
    <col min="9507" max="9507" width="3.7109375" style="2" customWidth="1"/>
    <col min="9508" max="9508" width="5.5703125" style="2" customWidth="1"/>
    <col min="9509" max="9509" width="255.7109375" style="2" customWidth="1"/>
    <col min="9510" max="9510" width="9.140625" style="2"/>
    <col min="9511" max="9511" width="10" style="2" bestFit="1" customWidth="1"/>
    <col min="9512" max="9723" width="9.140625" style="2"/>
    <col min="9724" max="9724" width="2.5703125" style="2" customWidth="1"/>
    <col min="9725" max="9725" width="12.7109375" style="2" customWidth="1"/>
    <col min="9726" max="9726" width="8.140625" style="2" customWidth="1"/>
    <col min="9727" max="9727" width="8.28515625" style="2" customWidth="1"/>
    <col min="9728" max="9742" width="9.7109375" style="2" customWidth="1"/>
    <col min="9743" max="9744" width="4.28515625" style="2" customWidth="1"/>
    <col min="9745" max="9745" width="3.7109375" style="2" customWidth="1"/>
    <col min="9746" max="9746" width="6" style="2" customWidth="1"/>
    <col min="9747" max="9748" width="3.7109375" style="2" customWidth="1"/>
    <col min="9749" max="9749" width="5.140625" style="2" customWidth="1"/>
    <col min="9750" max="9750" width="4.42578125" style="2" customWidth="1"/>
    <col min="9751" max="9751" width="4.140625" style="2" customWidth="1"/>
    <col min="9752" max="9752" width="4.42578125" style="2" customWidth="1"/>
    <col min="9753" max="9753" width="4.7109375" style="2" customWidth="1"/>
    <col min="9754" max="9755" width="6.7109375" style="2" customWidth="1"/>
    <col min="9756" max="9756" width="6.28515625" style="2" customWidth="1"/>
    <col min="9757" max="9757" width="4.7109375" style="2" customWidth="1"/>
    <col min="9758" max="9758" width="6.7109375" style="2" customWidth="1"/>
    <col min="9759" max="9760" width="6.28515625" style="2" customWidth="1"/>
    <col min="9761" max="9761" width="4.7109375" style="2" customWidth="1"/>
    <col min="9762" max="9762" width="6.28515625" style="2" customWidth="1"/>
    <col min="9763" max="9763" width="3.7109375" style="2" customWidth="1"/>
    <col min="9764" max="9764" width="5.5703125" style="2" customWidth="1"/>
    <col min="9765" max="9765" width="255.7109375" style="2" customWidth="1"/>
    <col min="9766" max="9766" width="9.140625" style="2"/>
    <col min="9767" max="9767" width="10" style="2" bestFit="1" customWidth="1"/>
    <col min="9768" max="9979" width="9.140625" style="2"/>
    <col min="9980" max="9980" width="2.5703125" style="2" customWidth="1"/>
    <col min="9981" max="9981" width="12.7109375" style="2" customWidth="1"/>
    <col min="9982" max="9982" width="8.140625" style="2" customWidth="1"/>
    <col min="9983" max="9983" width="8.28515625" style="2" customWidth="1"/>
    <col min="9984" max="9998" width="9.7109375" style="2" customWidth="1"/>
    <col min="9999" max="10000" width="4.28515625" style="2" customWidth="1"/>
    <col min="10001" max="10001" width="3.7109375" style="2" customWidth="1"/>
    <col min="10002" max="10002" width="6" style="2" customWidth="1"/>
    <col min="10003" max="10004" width="3.7109375" style="2" customWidth="1"/>
    <col min="10005" max="10005" width="5.140625" style="2" customWidth="1"/>
    <col min="10006" max="10006" width="4.42578125" style="2" customWidth="1"/>
    <col min="10007" max="10007" width="4.140625" style="2" customWidth="1"/>
    <col min="10008" max="10008" width="4.42578125" style="2" customWidth="1"/>
    <col min="10009" max="10009" width="4.7109375" style="2" customWidth="1"/>
    <col min="10010" max="10011" width="6.7109375" style="2" customWidth="1"/>
    <col min="10012" max="10012" width="6.28515625" style="2" customWidth="1"/>
    <col min="10013" max="10013" width="4.7109375" style="2" customWidth="1"/>
    <col min="10014" max="10014" width="6.7109375" style="2" customWidth="1"/>
    <col min="10015" max="10016" width="6.28515625" style="2" customWidth="1"/>
    <col min="10017" max="10017" width="4.7109375" style="2" customWidth="1"/>
    <col min="10018" max="10018" width="6.28515625" style="2" customWidth="1"/>
    <col min="10019" max="10019" width="3.7109375" style="2" customWidth="1"/>
    <col min="10020" max="10020" width="5.5703125" style="2" customWidth="1"/>
    <col min="10021" max="10021" width="255.7109375" style="2" customWidth="1"/>
    <col min="10022" max="10022" width="9.140625" style="2"/>
    <col min="10023" max="10023" width="10" style="2" bestFit="1" customWidth="1"/>
    <col min="10024" max="10235" width="9.140625" style="2"/>
    <col min="10236" max="10236" width="2.5703125" style="2" customWidth="1"/>
    <col min="10237" max="10237" width="12.7109375" style="2" customWidth="1"/>
    <col min="10238" max="10238" width="8.140625" style="2" customWidth="1"/>
    <col min="10239" max="10239" width="8.28515625" style="2" customWidth="1"/>
    <col min="10240" max="10254" width="9.7109375" style="2" customWidth="1"/>
    <col min="10255" max="10256" width="4.28515625" style="2" customWidth="1"/>
    <col min="10257" max="10257" width="3.7109375" style="2" customWidth="1"/>
    <col min="10258" max="10258" width="6" style="2" customWidth="1"/>
    <col min="10259" max="10260" width="3.7109375" style="2" customWidth="1"/>
    <col min="10261" max="10261" width="5.140625" style="2" customWidth="1"/>
    <col min="10262" max="10262" width="4.42578125" style="2" customWidth="1"/>
    <col min="10263" max="10263" width="4.140625" style="2" customWidth="1"/>
    <col min="10264" max="10264" width="4.42578125" style="2" customWidth="1"/>
    <col min="10265" max="10265" width="4.7109375" style="2" customWidth="1"/>
    <col min="10266" max="10267" width="6.7109375" style="2" customWidth="1"/>
    <col min="10268" max="10268" width="6.28515625" style="2" customWidth="1"/>
    <col min="10269" max="10269" width="4.7109375" style="2" customWidth="1"/>
    <col min="10270" max="10270" width="6.7109375" style="2" customWidth="1"/>
    <col min="10271" max="10272" width="6.28515625" style="2" customWidth="1"/>
    <col min="10273" max="10273" width="4.7109375" style="2" customWidth="1"/>
    <col min="10274" max="10274" width="6.28515625" style="2" customWidth="1"/>
    <col min="10275" max="10275" width="3.7109375" style="2" customWidth="1"/>
    <col min="10276" max="10276" width="5.5703125" style="2" customWidth="1"/>
    <col min="10277" max="10277" width="255.7109375" style="2" customWidth="1"/>
    <col min="10278" max="10278" width="9.140625" style="2"/>
    <col min="10279" max="10279" width="10" style="2" bestFit="1" customWidth="1"/>
    <col min="10280" max="10491" width="9.140625" style="2"/>
    <col min="10492" max="10492" width="2.5703125" style="2" customWidth="1"/>
    <col min="10493" max="10493" width="12.7109375" style="2" customWidth="1"/>
    <col min="10494" max="10494" width="8.140625" style="2" customWidth="1"/>
    <col min="10495" max="10495" width="8.28515625" style="2" customWidth="1"/>
    <col min="10496" max="10510" width="9.7109375" style="2" customWidth="1"/>
    <col min="10511" max="10512" width="4.28515625" style="2" customWidth="1"/>
    <col min="10513" max="10513" width="3.7109375" style="2" customWidth="1"/>
    <col min="10514" max="10514" width="6" style="2" customWidth="1"/>
    <col min="10515" max="10516" width="3.7109375" style="2" customWidth="1"/>
    <col min="10517" max="10517" width="5.140625" style="2" customWidth="1"/>
    <col min="10518" max="10518" width="4.42578125" style="2" customWidth="1"/>
    <col min="10519" max="10519" width="4.140625" style="2" customWidth="1"/>
    <col min="10520" max="10520" width="4.42578125" style="2" customWidth="1"/>
    <col min="10521" max="10521" width="4.7109375" style="2" customWidth="1"/>
    <col min="10522" max="10523" width="6.7109375" style="2" customWidth="1"/>
    <col min="10524" max="10524" width="6.28515625" style="2" customWidth="1"/>
    <col min="10525" max="10525" width="4.7109375" style="2" customWidth="1"/>
    <col min="10526" max="10526" width="6.7109375" style="2" customWidth="1"/>
    <col min="10527" max="10528" width="6.28515625" style="2" customWidth="1"/>
    <col min="10529" max="10529" width="4.7109375" style="2" customWidth="1"/>
    <col min="10530" max="10530" width="6.28515625" style="2" customWidth="1"/>
    <col min="10531" max="10531" width="3.7109375" style="2" customWidth="1"/>
    <col min="10532" max="10532" width="5.5703125" style="2" customWidth="1"/>
    <col min="10533" max="10533" width="255.7109375" style="2" customWidth="1"/>
    <col min="10534" max="10534" width="9.140625" style="2"/>
    <col min="10535" max="10535" width="10" style="2" bestFit="1" customWidth="1"/>
    <col min="10536" max="10747" width="9.140625" style="2"/>
    <col min="10748" max="10748" width="2.5703125" style="2" customWidth="1"/>
    <col min="10749" max="10749" width="12.7109375" style="2" customWidth="1"/>
    <col min="10750" max="10750" width="8.140625" style="2" customWidth="1"/>
    <col min="10751" max="10751" width="8.28515625" style="2" customWidth="1"/>
    <col min="10752" max="10766" width="9.7109375" style="2" customWidth="1"/>
    <col min="10767" max="10768" width="4.28515625" style="2" customWidth="1"/>
    <col min="10769" max="10769" width="3.7109375" style="2" customWidth="1"/>
    <col min="10770" max="10770" width="6" style="2" customWidth="1"/>
    <col min="10771" max="10772" width="3.7109375" style="2" customWidth="1"/>
    <col min="10773" max="10773" width="5.140625" style="2" customWidth="1"/>
    <col min="10774" max="10774" width="4.42578125" style="2" customWidth="1"/>
    <col min="10775" max="10775" width="4.140625" style="2" customWidth="1"/>
    <col min="10776" max="10776" width="4.42578125" style="2" customWidth="1"/>
    <col min="10777" max="10777" width="4.7109375" style="2" customWidth="1"/>
    <col min="10778" max="10779" width="6.7109375" style="2" customWidth="1"/>
    <col min="10780" max="10780" width="6.28515625" style="2" customWidth="1"/>
    <col min="10781" max="10781" width="4.7109375" style="2" customWidth="1"/>
    <col min="10782" max="10782" width="6.7109375" style="2" customWidth="1"/>
    <col min="10783" max="10784" width="6.28515625" style="2" customWidth="1"/>
    <col min="10785" max="10785" width="4.7109375" style="2" customWidth="1"/>
    <col min="10786" max="10786" width="6.28515625" style="2" customWidth="1"/>
    <col min="10787" max="10787" width="3.7109375" style="2" customWidth="1"/>
    <col min="10788" max="10788" width="5.5703125" style="2" customWidth="1"/>
    <col min="10789" max="10789" width="255.7109375" style="2" customWidth="1"/>
    <col min="10790" max="10790" width="9.140625" style="2"/>
    <col min="10791" max="10791" width="10" style="2" bestFit="1" customWidth="1"/>
    <col min="10792" max="11003" width="9.140625" style="2"/>
    <col min="11004" max="11004" width="2.5703125" style="2" customWidth="1"/>
    <col min="11005" max="11005" width="12.7109375" style="2" customWidth="1"/>
    <col min="11006" max="11006" width="8.140625" style="2" customWidth="1"/>
    <col min="11007" max="11007" width="8.28515625" style="2" customWidth="1"/>
    <col min="11008" max="11022" width="9.7109375" style="2" customWidth="1"/>
    <col min="11023" max="11024" width="4.28515625" style="2" customWidth="1"/>
    <col min="11025" max="11025" width="3.7109375" style="2" customWidth="1"/>
    <col min="11026" max="11026" width="6" style="2" customWidth="1"/>
    <col min="11027" max="11028" width="3.7109375" style="2" customWidth="1"/>
    <col min="11029" max="11029" width="5.140625" style="2" customWidth="1"/>
    <col min="11030" max="11030" width="4.42578125" style="2" customWidth="1"/>
    <col min="11031" max="11031" width="4.140625" style="2" customWidth="1"/>
    <col min="11032" max="11032" width="4.42578125" style="2" customWidth="1"/>
    <col min="11033" max="11033" width="4.7109375" style="2" customWidth="1"/>
    <col min="11034" max="11035" width="6.7109375" style="2" customWidth="1"/>
    <col min="11036" max="11036" width="6.28515625" style="2" customWidth="1"/>
    <col min="11037" max="11037" width="4.7109375" style="2" customWidth="1"/>
    <col min="11038" max="11038" width="6.7109375" style="2" customWidth="1"/>
    <col min="11039" max="11040" width="6.28515625" style="2" customWidth="1"/>
    <col min="11041" max="11041" width="4.7109375" style="2" customWidth="1"/>
    <col min="11042" max="11042" width="6.28515625" style="2" customWidth="1"/>
    <col min="11043" max="11043" width="3.7109375" style="2" customWidth="1"/>
    <col min="11044" max="11044" width="5.5703125" style="2" customWidth="1"/>
    <col min="11045" max="11045" width="255.7109375" style="2" customWidth="1"/>
    <col min="11046" max="11046" width="9.140625" style="2"/>
    <col min="11047" max="11047" width="10" style="2" bestFit="1" customWidth="1"/>
    <col min="11048" max="11259" width="9.140625" style="2"/>
    <col min="11260" max="11260" width="2.5703125" style="2" customWidth="1"/>
    <col min="11261" max="11261" width="12.7109375" style="2" customWidth="1"/>
    <col min="11262" max="11262" width="8.140625" style="2" customWidth="1"/>
    <col min="11263" max="11263" width="8.28515625" style="2" customWidth="1"/>
    <col min="11264" max="11278" width="9.7109375" style="2" customWidth="1"/>
    <col min="11279" max="11280" width="4.28515625" style="2" customWidth="1"/>
    <col min="11281" max="11281" width="3.7109375" style="2" customWidth="1"/>
    <col min="11282" max="11282" width="6" style="2" customWidth="1"/>
    <col min="11283" max="11284" width="3.7109375" style="2" customWidth="1"/>
    <col min="11285" max="11285" width="5.140625" style="2" customWidth="1"/>
    <col min="11286" max="11286" width="4.42578125" style="2" customWidth="1"/>
    <col min="11287" max="11287" width="4.140625" style="2" customWidth="1"/>
    <col min="11288" max="11288" width="4.42578125" style="2" customWidth="1"/>
    <col min="11289" max="11289" width="4.7109375" style="2" customWidth="1"/>
    <col min="11290" max="11291" width="6.7109375" style="2" customWidth="1"/>
    <col min="11292" max="11292" width="6.28515625" style="2" customWidth="1"/>
    <col min="11293" max="11293" width="4.7109375" style="2" customWidth="1"/>
    <col min="11294" max="11294" width="6.7109375" style="2" customWidth="1"/>
    <col min="11295" max="11296" width="6.28515625" style="2" customWidth="1"/>
    <col min="11297" max="11297" width="4.7109375" style="2" customWidth="1"/>
    <col min="11298" max="11298" width="6.28515625" style="2" customWidth="1"/>
    <col min="11299" max="11299" width="3.7109375" style="2" customWidth="1"/>
    <col min="11300" max="11300" width="5.5703125" style="2" customWidth="1"/>
    <col min="11301" max="11301" width="255.7109375" style="2" customWidth="1"/>
    <col min="11302" max="11302" width="9.140625" style="2"/>
    <col min="11303" max="11303" width="10" style="2" bestFit="1" customWidth="1"/>
    <col min="11304" max="11515" width="9.140625" style="2"/>
    <col min="11516" max="11516" width="2.5703125" style="2" customWidth="1"/>
    <col min="11517" max="11517" width="12.7109375" style="2" customWidth="1"/>
    <col min="11518" max="11518" width="8.140625" style="2" customWidth="1"/>
    <col min="11519" max="11519" width="8.28515625" style="2" customWidth="1"/>
    <col min="11520" max="11534" width="9.7109375" style="2" customWidth="1"/>
    <col min="11535" max="11536" width="4.28515625" style="2" customWidth="1"/>
    <col min="11537" max="11537" width="3.7109375" style="2" customWidth="1"/>
    <col min="11538" max="11538" width="6" style="2" customWidth="1"/>
    <col min="11539" max="11540" width="3.7109375" style="2" customWidth="1"/>
    <col min="11541" max="11541" width="5.140625" style="2" customWidth="1"/>
    <col min="11542" max="11542" width="4.42578125" style="2" customWidth="1"/>
    <col min="11543" max="11543" width="4.140625" style="2" customWidth="1"/>
    <col min="11544" max="11544" width="4.42578125" style="2" customWidth="1"/>
    <col min="11545" max="11545" width="4.7109375" style="2" customWidth="1"/>
    <col min="11546" max="11547" width="6.7109375" style="2" customWidth="1"/>
    <col min="11548" max="11548" width="6.28515625" style="2" customWidth="1"/>
    <col min="11549" max="11549" width="4.7109375" style="2" customWidth="1"/>
    <col min="11550" max="11550" width="6.7109375" style="2" customWidth="1"/>
    <col min="11551" max="11552" width="6.28515625" style="2" customWidth="1"/>
    <col min="11553" max="11553" width="4.7109375" style="2" customWidth="1"/>
    <col min="11554" max="11554" width="6.28515625" style="2" customWidth="1"/>
    <col min="11555" max="11555" width="3.7109375" style="2" customWidth="1"/>
    <col min="11556" max="11556" width="5.5703125" style="2" customWidth="1"/>
    <col min="11557" max="11557" width="255.7109375" style="2" customWidth="1"/>
    <col min="11558" max="11558" width="9.140625" style="2"/>
    <col min="11559" max="11559" width="10" style="2" bestFit="1" customWidth="1"/>
    <col min="11560" max="11771" width="9.140625" style="2"/>
    <col min="11772" max="11772" width="2.5703125" style="2" customWidth="1"/>
    <col min="11773" max="11773" width="12.7109375" style="2" customWidth="1"/>
    <col min="11774" max="11774" width="8.140625" style="2" customWidth="1"/>
    <col min="11775" max="11775" width="8.28515625" style="2" customWidth="1"/>
    <col min="11776" max="11790" width="9.7109375" style="2" customWidth="1"/>
    <col min="11791" max="11792" width="4.28515625" style="2" customWidth="1"/>
    <col min="11793" max="11793" width="3.7109375" style="2" customWidth="1"/>
    <col min="11794" max="11794" width="6" style="2" customWidth="1"/>
    <col min="11795" max="11796" width="3.7109375" style="2" customWidth="1"/>
    <col min="11797" max="11797" width="5.140625" style="2" customWidth="1"/>
    <col min="11798" max="11798" width="4.42578125" style="2" customWidth="1"/>
    <col min="11799" max="11799" width="4.140625" style="2" customWidth="1"/>
    <col min="11800" max="11800" width="4.42578125" style="2" customWidth="1"/>
    <col min="11801" max="11801" width="4.7109375" style="2" customWidth="1"/>
    <col min="11802" max="11803" width="6.7109375" style="2" customWidth="1"/>
    <col min="11804" max="11804" width="6.28515625" style="2" customWidth="1"/>
    <col min="11805" max="11805" width="4.7109375" style="2" customWidth="1"/>
    <col min="11806" max="11806" width="6.7109375" style="2" customWidth="1"/>
    <col min="11807" max="11808" width="6.28515625" style="2" customWidth="1"/>
    <col min="11809" max="11809" width="4.7109375" style="2" customWidth="1"/>
    <col min="11810" max="11810" width="6.28515625" style="2" customWidth="1"/>
    <col min="11811" max="11811" width="3.7109375" style="2" customWidth="1"/>
    <col min="11812" max="11812" width="5.5703125" style="2" customWidth="1"/>
    <col min="11813" max="11813" width="255.7109375" style="2" customWidth="1"/>
    <col min="11814" max="11814" width="9.140625" style="2"/>
    <col min="11815" max="11815" width="10" style="2" bestFit="1" customWidth="1"/>
    <col min="11816" max="12027" width="9.140625" style="2"/>
    <col min="12028" max="12028" width="2.5703125" style="2" customWidth="1"/>
    <col min="12029" max="12029" width="12.7109375" style="2" customWidth="1"/>
    <col min="12030" max="12030" width="8.140625" style="2" customWidth="1"/>
    <col min="12031" max="12031" width="8.28515625" style="2" customWidth="1"/>
    <col min="12032" max="12046" width="9.7109375" style="2" customWidth="1"/>
    <col min="12047" max="12048" width="4.28515625" style="2" customWidth="1"/>
    <col min="12049" max="12049" width="3.7109375" style="2" customWidth="1"/>
    <col min="12050" max="12050" width="6" style="2" customWidth="1"/>
    <col min="12051" max="12052" width="3.7109375" style="2" customWidth="1"/>
    <col min="12053" max="12053" width="5.140625" style="2" customWidth="1"/>
    <col min="12054" max="12054" width="4.42578125" style="2" customWidth="1"/>
    <col min="12055" max="12055" width="4.140625" style="2" customWidth="1"/>
    <col min="12056" max="12056" width="4.42578125" style="2" customWidth="1"/>
    <col min="12057" max="12057" width="4.7109375" style="2" customWidth="1"/>
    <col min="12058" max="12059" width="6.7109375" style="2" customWidth="1"/>
    <col min="12060" max="12060" width="6.28515625" style="2" customWidth="1"/>
    <col min="12061" max="12061" width="4.7109375" style="2" customWidth="1"/>
    <col min="12062" max="12062" width="6.7109375" style="2" customWidth="1"/>
    <col min="12063" max="12064" width="6.28515625" style="2" customWidth="1"/>
    <col min="12065" max="12065" width="4.7109375" style="2" customWidth="1"/>
    <col min="12066" max="12066" width="6.28515625" style="2" customWidth="1"/>
    <col min="12067" max="12067" width="3.7109375" style="2" customWidth="1"/>
    <col min="12068" max="12068" width="5.5703125" style="2" customWidth="1"/>
    <col min="12069" max="12069" width="255.7109375" style="2" customWidth="1"/>
    <col min="12070" max="12070" width="9.140625" style="2"/>
    <col min="12071" max="12071" width="10" style="2" bestFit="1" customWidth="1"/>
    <col min="12072" max="12283" width="9.140625" style="2"/>
    <col min="12284" max="12284" width="2.5703125" style="2" customWidth="1"/>
    <col min="12285" max="12285" width="12.7109375" style="2" customWidth="1"/>
    <col min="12286" max="12286" width="8.140625" style="2" customWidth="1"/>
    <col min="12287" max="12287" width="8.28515625" style="2" customWidth="1"/>
    <col min="12288" max="12302" width="9.7109375" style="2" customWidth="1"/>
    <col min="12303" max="12304" width="4.28515625" style="2" customWidth="1"/>
    <col min="12305" max="12305" width="3.7109375" style="2" customWidth="1"/>
    <col min="12306" max="12306" width="6" style="2" customWidth="1"/>
    <col min="12307" max="12308" width="3.7109375" style="2" customWidth="1"/>
    <col min="12309" max="12309" width="5.140625" style="2" customWidth="1"/>
    <col min="12310" max="12310" width="4.42578125" style="2" customWidth="1"/>
    <col min="12311" max="12311" width="4.140625" style="2" customWidth="1"/>
    <col min="12312" max="12312" width="4.42578125" style="2" customWidth="1"/>
    <col min="12313" max="12313" width="4.7109375" style="2" customWidth="1"/>
    <col min="12314" max="12315" width="6.7109375" style="2" customWidth="1"/>
    <col min="12316" max="12316" width="6.28515625" style="2" customWidth="1"/>
    <col min="12317" max="12317" width="4.7109375" style="2" customWidth="1"/>
    <col min="12318" max="12318" width="6.7109375" style="2" customWidth="1"/>
    <col min="12319" max="12320" width="6.28515625" style="2" customWidth="1"/>
    <col min="12321" max="12321" width="4.7109375" style="2" customWidth="1"/>
    <col min="12322" max="12322" width="6.28515625" style="2" customWidth="1"/>
    <col min="12323" max="12323" width="3.7109375" style="2" customWidth="1"/>
    <col min="12324" max="12324" width="5.5703125" style="2" customWidth="1"/>
    <col min="12325" max="12325" width="255.7109375" style="2" customWidth="1"/>
    <col min="12326" max="12326" width="9.140625" style="2"/>
    <col min="12327" max="12327" width="10" style="2" bestFit="1" customWidth="1"/>
    <col min="12328" max="12539" width="9.140625" style="2"/>
    <col min="12540" max="12540" width="2.5703125" style="2" customWidth="1"/>
    <col min="12541" max="12541" width="12.7109375" style="2" customWidth="1"/>
    <col min="12542" max="12542" width="8.140625" style="2" customWidth="1"/>
    <col min="12543" max="12543" width="8.28515625" style="2" customWidth="1"/>
    <col min="12544" max="12558" width="9.7109375" style="2" customWidth="1"/>
    <col min="12559" max="12560" width="4.28515625" style="2" customWidth="1"/>
    <col min="12561" max="12561" width="3.7109375" style="2" customWidth="1"/>
    <col min="12562" max="12562" width="6" style="2" customWidth="1"/>
    <col min="12563" max="12564" width="3.7109375" style="2" customWidth="1"/>
    <col min="12565" max="12565" width="5.140625" style="2" customWidth="1"/>
    <col min="12566" max="12566" width="4.42578125" style="2" customWidth="1"/>
    <col min="12567" max="12567" width="4.140625" style="2" customWidth="1"/>
    <col min="12568" max="12568" width="4.42578125" style="2" customWidth="1"/>
    <col min="12569" max="12569" width="4.7109375" style="2" customWidth="1"/>
    <col min="12570" max="12571" width="6.7109375" style="2" customWidth="1"/>
    <col min="12572" max="12572" width="6.28515625" style="2" customWidth="1"/>
    <col min="12573" max="12573" width="4.7109375" style="2" customWidth="1"/>
    <col min="12574" max="12574" width="6.7109375" style="2" customWidth="1"/>
    <col min="12575" max="12576" width="6.28515625" style="2" customWidth="1"/>
    <col min="12577" max="12577" width="4.7109375" style="2" customWidth="1"/>
    <col min="12578" max="12578" width="6.28515625" style="2" customWidth="1"/>
    <col min="12579" max="12579" width="3.7109375" style="2" customWidth="1"/>
    <col min="12580" max="12580" width="5.5703125" style="2" customWidth="1"/>
    <col min="12581" max="12581" width="255.7109375" style="2" customWidth="1"/>
    <col min="12582" max="12582" width="9.140625" style="2"/>
    <col min="12583" max="12583" width="10" style="2" bestFit="1" customWidth="1"/>
    <col min="12584" max="12795" width="9.140625" style="2"/>
    <col min="12796" max="12796" width="2.5703125" style="2" customWidth="1"/>
    <col min="12797" max="12797" width="12.7109375" style="2" customWidth="1"/>
    <col min="12798" max="12798" width="8.140625" style="2" customWidth="1"/>
    <col min="12799" max="12799" width="8.28515625" style="2" customWidth="1"/>
    <col min="12800" max="12814" width="9.7109375" style="2" customWidth="1"/>
    <col min="12815" max="12816" width="4.28515625" style="2" customWidth="1"/>
    <col min="12817" max="12817" width="3.7109375" style="2" customWidth="1"/>
    <col min="12818" max="12818" width="6" style="2" customWidth="1"/>
    <col min="12819" max="12820" width="3.7109375" style="2" customWidth="1"/>
    <col min="12821" max="12821" width="5.140625" style="2" customWidth="1"/>
    <col min="12822" max="12822" width="4.42578125" style="2" customWidth="1"/>
    <col min="12823" max="12823" width="4.140625" style="2" customWidth="1"/>
    <col min="12824" max="12824" width="4.42578125" style="2" customWidth="1"/>
    <col min="12825" max="12825" width="4.7109375" style="2" customWidth="1"/>
    <col min="12826" max="12827" width="6.7109375" style="2" customWidth="1"/>
    <col min="12828" max="12828" width="6.28515625" style="2" customWidth="1"/>
    <col min="12829" max="12829" width="4.7109375" style="2" customWidth="1"/>
    <col min="12830" max="12830" width="6.7109375" style="2" customWidth="1"/>
    <col min="12831" max="12832" width="6.28515625" style="2" customWidth="1"/>
    <col min="12833" max="12833" width="4.7109375" style="2" customWidth="1"/>
    <col min="12834" max="12834" width="6.28515625" style="2" customWidth="1"/>
    <col min="12835" max="12835" width="3.7109375" style="2" customWidth="1"/>
    <col min="12836" max="12836" width="5.5703125" style="2" customWidth="1"/>
    <col min="12837" max="12837" width="255.7109375" style="2" customWidth="1"/>
    <col min="12838" max="12838" width="9.140625" style="2"/>
    <col min="12839" max="12839" width="10" style="2" bestFit="1" customWidth="1"/>
    <col min="12840" max="13051" width="9.140625" style="2"/>
    <col min="13052" max="13052" width="2.5703125" style="2" customWidth="1"/>
    <col min="13053" max="13053" width="12.7109375" style="2" customWidth="1"/>
    <col min="13054" max="13054" width="8.140625" style="2" customWidth="1"/>
    <col min="13055" max="13055" width="8.28515625" style="2" customWidth="1"/>
    <col min="13056" max="13070" width="9.7109375" style="2" customWidth="1"/>
    <col min="13071" max="13072" width="4.28515625" style="2" customWidth="1"/>
    <col min="13073" max="13073" width="3.7109375" style="2" customWidth="1"/>
    <col min="13074" max="13074" width="6" style="2" customWidth="1"/>
    <col min="13075" max="13076" width="3.7109375" style="2" customWidth="1"/>
    <col min="13077" max="13077" width="5.140625" style="2" customWidth="1"/>
    <col min="13078" max="13078" width="4.42578125" style="2" customWidth="1"/>
    <col min="13079" max="13079" width="4.140625" style="2" customWidth="1"/>
    <col min="13080" max="13080" width="4.42578125" style="2" customWidth="1"/>
    <col min="13081" max="13081" width="4.7109375" style="2" customWidth="1"/>
    <col min="13082" max="13083" width="6.7109375" style="2" customWidth="1"/>
    <col min="13084" max="13084" width="6.28515625" style="2" customWidth="1"/>
    <col min="13085" max="13085" width="4.7109375" style="2" customWidth="1"/>
    <col min="13086" max="13086" width="6.7109375" style="2" customWidth="1"/>
    <col min="13087" max="13088" width="6.28515625" style="2" customWidth="1"/>
    <col min="13089" max="13089" width="4.7109375" style="2" customWidth="1"/>
    <col min="13090" max="13090" width="6.28515625" style="2" customWidth="1"/>
    <col min="13091" max="13091" width="3.7109375" style="2" customWidth="1"/>
    <col min="13092" max="13092" width="5.5703125" style="2" customWidth="1"/>
    <col min="13093" max="13093" width="255.7109375" style="2" customWidth="1"/>
    <col min="13094" max="13094" width="9.140625" style="2"/>
    <col min="13095" max="13095" width="10" style="2" bestFit="1" customWidth="1"/>
    <col min="13096" max="13307" width="9.140625" style="2"/>
    <col min="13308" max="13308" width="2.5703125" style="2" customWidth="1"/>
    <col min="13309" max="13309" width="12.7109375" style="2" customWidth="1"/>
    <col min="13310" max="13310" width="8.140625" style="2" customWidth="1"/>
    <col min="13311" max="13311" width="8.28515625" style="2" customWidth="1"/>
    <col min="13312" max="13326" width="9.7109375" style="2" customWidth="1"/>
    <col min="13327" max="13328" width="4.28515625" style="2" customWidth="1"/>
    <col min="13329" max="13329" width="3.7109375" style="2" customWidth="1"/>
    <col min="13330" max="13330" width="6" style="2" customWidth="1"/>
    <col min="13331" max="13332" width="3.7109375" style="2" customWidth="1"/>
    <col min="13333" max="13333" width="5.140625" style="2" customWidth="1"/>
    <col min="13334" max="13334" width="4.42578125" style="2" customWidth="1"/>
    <col min="13335" max="13335" width="4.140625" style="2" customWidth="1"/>
    <col min="13336" max="13336" width="4.42578125" style="2" customWidth="1"/>
    <col min="13337" max="13337" width="4.7109375" style="2" customWidth="1"/>
    <col min="13338" max="13339" width="6.7109375" style="2" customWidth="1"/>
    <col min="13340" max="13340" width="6.28515625" style="2" customWidth="1"/>
    <col min="13341" max="13341" width="4.7109375" style="2" customWidth="1"/>
    <col min="13342" max="13342" width="6.7109375" style="2" customWidth="1"/>
    <col min="13343" max="13344" width="6.28515625" style="2" customWidth="1"/>
    <col min="13345" max="13345" width="4.7109375" style="2" customWidth="1"/>
    <col min="13346" max="13346" width="6.28515625" style="2" customWidth="1"/>
    <col min="13347" max="13347" width="3.7109375" style="2" customWidth="1"/>
    <col min="13348" max="13348" width="5.5703125" style="2" customWidth="1"/>
    <col min="13349" max="13349" width="255.7109375" style="2" customWidth="1"/>
    <col min="13350" max="13350" width="9.140625" style="2"/>
    <col min="13351" max="13351" width="10" style="2" bestFit="1" customWidth="1"/>
    <col min="13352" max="13563" width="9.140625" style="2"/>
    <col min="13564" max="13564" width="2.5703125" style="2" customWidth="1"/>
    <col min="13565" max="13565" width="12.7109375" style="2" customWidth="1"/>
    <col min="13566" max="13566" width="8.140625" style="2" customWidth="1"/>
    <col min="13567" max="13567" width="8.28515625" style="2" customWidth="1"/>
    <col min="13568" max="13582" width="9.7109375" style="2" customWidth="1"/>
    <col min="13583" max="13584" width="4.28515625" style="2" customWidth="1"/>
    <col min="13585" max="13585" width="3.7109375" style="2" customWidth="1"/>
    <col min="13586" max="13586" width="6" style="2" customWidth="1"/>
    <col min="13587" max="13588" width="3.7109375" style="2" customWidth="1"/>
    <col min="13589" max="13589" width="5.140625" style="2" customWidth="1"/>
    <col min="13590" max="13590" width="4.42578125" style="2" customWidth="1"/>
    <col min="13591" max="13591" width="4.140625" style="2" customWidth="1"/>
    <col min="13592" max="13592" width="4.42578125" style="2" customWidth="1"/>
    <col min="13593" max="13593" width="4.7109375" style="2" customWidth="1"/>
    <col min="13594" max="13595" width="6.7109375" style="2" customWidth="1"/>
    <col min="13596" max="13596" width="6.28515625" style="2" customWidth="1"/>
    <col min="13597" max="13597" width="4.7109375" style="2" customWidth="1"/>
    <col min="13598" max="13598" width="6.7109375" style="2" customWidth="1"/>
    <col min="13599" max="13600" width="6.28515625" style="2" customWidth="1"/>
    <col min="13601" max="13601" width="4.7109375" style="2" customWidth="1"/>
    <col min="13602" max="13602" width="6.28515625" style="2" customWidth="1"/>
    <col min="13603" max="13603" width="3.7109375" style="2" customWidth="1"/>
    <col min="13604" max="13604" width="5.5703125" style="2" customWidth="1"/>
    <col min="13605" max="13605" width="255.7109375" style="2" customWidth="1"/>
    <col min="13606" max="13606" width="9.140625" style="2"/>
    <col min="13607" max="13607" width="10" style="2" bestFit="1" customWidth="1"/>
    <col min="13608" max="13819" width="9.140625" style="2"/>
    <col min="13820" max="13820" width="2.5703125" style="2" customWidth="1"/>
    <col min="13821" max="13821" width="12.7109375" style="2" customWidth="1"/>
    <col min="13822" max="13822" width="8.140625" style="2" customWidth="1"/>
    <col min="13823" max="13823" width="8.28515625" style="2" customWidth="1"/>
    <col min="13824" max="13838" width="9.7109375" style="2" customWidth="1"/>
    <col min="13839" max="13840" width="4.28515625" style="2" customWidth="1"/>
    <col min="13841" max="13841" width="3.7109375" style="2" customWidth="1"/>
    <col min="13842" max="13842" width="6" style="2" customWidth="1"/>
    <col min="13843" max="13844" width="3.7109375" style="2" customWidth="1"/>
    <col min="13845" max="13845" width="5.140625" style="2" customWidth="1"/>
    <col min="13846" max="13846" width="4.42578125" style="2" customWidth="1"/>
    <col min="13847" max="13847" width="4.140625" style="2" customWidth="1"/>
    <col min="13848" max="13848" width="4.42578125" style="2" customWidth="1"/>
    <col min="13849" max="13849" width="4.7109375" style="2" customWidth="1"/>
    <col min="13850" max="13851" width="6.7109375" style="2" customWidth="1"/>
    <col min="13852" max="13852" width="6.28515625" style="2" customWidth="1"/>
    <col min="13853" max="13853" width="4.7109375" style="2" customWidth="1"/>
    <col min="13854" max="13854" width="6.7109375" style="2" customWidth="1"/>
    <col min="13855" max="13856" width="6.28515625" style="2" customWidth="1"/>
    <col min="13857" max="13857" width="4.7109375" style="2" customWidth="1"/>
    <col min="13858" max="13858" width="6.28515625" style="2" customWidth="1"/>
    <col min="13859" max="13859" width="3.7109375" style="2" customWidth="1"/>
    <col min="13860" max="13860" width="5.5703125" style="2" customWidth="1"/>
    <col min="13861" max="13861" width="255.7109375" style="2" customWidth="1"/>
    <col min="13862" max="13862" width="9.140625" style="2"/>
    <col min="13863" max="13863" width="10" style="2" bestFit="1" customWidth="1"/>
    <col min="13864" max="14075" width="9.140625" style="2"/>
    <col min="14076" max="14076" width="2.5703125" style="2" customWidth="1"/>
    <col min="14077" max="14077" width="12.7109375" style="2" customWidth="1"/>
    <col min="14078" max="14078" width="8.140625" style="2" customWidth="1"/>
    <col min="14079" max="14079" width="8.28515625" style="2" customWidth="1"/>
    <col min="14080" max="14094" width="9.7109375" style="2" customWidth="1"/>
    <col min="14095" max="14096" width="4.28515625" style="2" customWidth="1"/>
    <col min="14097" max="14097" width="3.7109375" style="2" customWidth="1"/>
    <col min="14098" max="14098" width="6" style="2" customWidth="1"/>
    <col min="14099" max="14100" width="3.7109375" style="2" customWidth="1"/>
    <col min="14101" max="14101" width="5.140625" style="2" customWidth="1"/>
    <col min="14102" max="14102" width="4.42578125" style="2" customWidth="1"/>
    <col min="14103" max="14103" width="4.140625" style="2" customWidth="1"/>
    <col min="14104" max="14104" width="4.42578125" style="2" customWidth="1"/>
    <col min="14105" max="14105" width="4.7109375" style="2" customWidth="1"/>
    <col min="14106" max="14107" width="6.7109375" style="2" customWidth="1"/>
    <col min="14108" max="14108" width="6.28515625" style="2" customWidth="1"/>
    <col min="14109" max="14109" width="4.7109375" style="2" customWidth="1"/>
    <col min="14110" max="14110" width="6.7109375" style="2" customWidth="1"/>
    <col min="14111" max="14112" width="6.28515625" style="2" customWidth="1"/>
    <col min="14113" max="14113" width="4.7109375" style="2" customWidth="1"/>
    <col min="14114" max="14114" width="6.28515625" style="2" customWidth="1"/>
    <col min="14115" max="14115" width="3.7109375" style="2" customWidth="1"/>
    <col min="14116" max="14116" width="5.5703125" style="2" customWidth="1"/>
    <col min="14117" max="14117" width="255.7109375" style="2" customWidth="1"/>
    <col min="14118" max="14118" width="9.140625" style="2"/>
    <col min="14119" max="14119" width="10" style="2" bestFit="1" customWidth="1"/>
    <col min="14120" max="14331" width="9.140625" style="2"/>
    <col min="14332" max="14332" width="2.5703125" style="2" customWidth="1"/>
    <col min="14333" max="14333" width="12.7109375" style="2" customWidth="1"/>
    <col min="14334" max="14334" width="8.140625" style="2" customWidth="1"/>
    <col min="14335" max="14335" width="8.28515625" style="2" customWidth="1"/>
    <col min="14336" max="14350" width="9.7109375" style="2" customWidth="1"/>
    <col min="14351" max="14352" width="4.28515625" style="2" customWidth="1"/>
    <col min="14353" max="14353" width="3.7109375" style="2" customWidth="1"/>
    <col min="14354" max="14354" width="6" style="2" customWidth="1"/>
    <col min="14355" max="14356" width="3.7109375" style="2" customWidth="1"/>
    <col min="14357" max="14357" width="5.140625" style="2" customWidth="1"/>
    <col min="14358" max="14358" width="4.42578125" style="2" customWidth="1"/>
    <col min="14359" max="14359" width="4.140625" style="2" customWidth="1"/>
    <col min="14360" max="14360" width="4.42578125" style="2" customWidth="1"/>
    <col min="14361" max="14361" width="4.7109375" style="2" customWidth="1"/>
    <col min="14362" max="14363" width="6.7109375" style="2" customWidth="1"/>
    <col min="14364" max="14364" width="6.28515625" style="2" customWidth="1"/>
    <col min="14365" max="14365" width="4.7109375" style="2" customWidth="1"/>
    <col min="14366" max="14366" width="6.7109375" style="2" customWidth="1"/>
    <col min="14367" max="14368" width="6.28515625" style="2" customWidth="1"/>
    <col min="14369" max="14369" width="4.7109375" style="2" customWidth="1"/>
    <col min="14370" max="14370" width="6.28515625" style="2" customWidth="1"/>
    <col min="14371" max="14371" width="3.7109375" style="2" customWidth="1"/>
    <col min="14372" max="14372" width="5.5703125" style="2" customWidth="1"/>
    <col min="14373" max="14373" width="255.7109375" style="2" customWidth="1"/>
    <col min="14374" max="14374" width="9.140625" style="2"/>
    <col min="14375" max="14375" width="10" style="2" bestFit="1" customWidth="1"/>
    <col min="14376" max="14587" width="9.140625" style="2"/>
    <col min="14588" max="14588" width="2.5703125" style="2" customWidth="1"/>
    <col min="14589" max="14589" width="12.7109375" style="2" customWidth="1"/>
    <col min="14590" max="14590" width="8.140625" style="2" customWidth="1"/>
    <col min="14591" max="14591" width="8.28515625" style="2" customWidth="1"/>
    <col min="14592" max="14606" width="9.7109375" style="2" customWidth="1"/>
    <col min="14607" max="14608" width="4.28515625" style="2" customWidth="1"/>
    <col min="14609" max="14609" width="3.7109375" style="2" customWidth="1"/>
    <col min="14610" max="14610" width="6" style="2" customWidth="1"/>
    <col min="14611" max="14612" width="3.7109375" style="2" customWidth="1"/>
    <col min="14613" max="14613" width="5.140625" style="2" customWidth="1"/>
    <col min="14614" max="14614" width="4.42578125" style="2" customWidth="1"/>
    <col min="14615" max="14615" width="4.140625" style="2" customWidth="1"/>
    <col min="14616" max="14616" width="4.42578125" style="2" customWidth="1"/>
    <col min="14617" max="14617" width="4.7109375" style="2" customWidth="1"/>
    <col min="14618" max="14619" width="6.7109375" style="2" customWidth="1"/>
    <col min="14620" max="14620" width="6.28515625" style="2" customWidth="1"/>
    <col min="14621" max="14621" width="4.7109375" style="2" customWidth="1"/>
    <col min="14622" max="14622" width="6.7109375" style="2" customWidth="1"/>
    <col min="14623" max="14624" width="6.28515625" style="2" customWidth="1"/>
    <col min="14625" max="14625" width="4.7109375" style="2" customWidth="1"/>
    <col min="14626" max="14626" width="6.28515625" style="2" customWidth="1"/>
    <col min="14627" max="14627" width="3.7109375" style="2" customWidth="1"/>
    <col min="14628" max="14628" width="5.5703125" style="2" customWidth="1"/>
    <col min="14629" max="14629" width="255.7109375" style="2" customWidth="1"/>
    <col min="14630" max="14630" width="9.140625" style="2"/>
    <col min="14631" max="14631" width="10" style="2" bestFit="1" customWidth="1"/>
    <col min="14632" max="14843" width="9.140625" style="2"/>
    <col min="14844" max="14844" width="2.5703125" style="2" customWidth="1"/>
    <col min="14845" max="14845" width="12.7109375" style="2" customWidth="1"/>
    <col min="14846" max="14846" width="8.140625" style="2" customWidth="1"/>
    <col min="14847" max="14847" width="8.28515625" style="2" customWidth="1"/>
    <col min="14848" max="14862" width="9.7109375" style="2" customWidth="1"/>
    <col min="14863" max="14864" width="4.28515625" style="2" customWidth="1"/>
    <col min="14865" max="14865" width="3.7109375" style="2" customWidth="1"/>
    <col min="14866" max="14866" width="6" style="2" customWidth="1"/>
    <col min="14867" max="14868" width="3.7109375" style="2" customWidth="1"/>
    <col min="14869" max="14869" width="5.140625" style="2" customWidth="1"/>
    <col min="14870" max="14870" width="4.42578125" style="2" customWidth="1"/>
    <col min="14871" max="14871" width="4.140625" style="2" customWidth="1"/>
    <col min="14872" max="14872" width="4.42578125" style="2" customWidth="1"/>
    <col min="14873" max="14873" width="4.7109375" style="2" customWidth="1"/>
    <col min="14874" max="14875" width="6.7109375" style="2" customWidth="1"/>
    <col min="14876" max="14876" width="6.28515625" style="2" customWidth="1"/>
    <col min="14877" max="14877" width="4.7109375" style="2" customWidth="1"/>
    <col min="14878" max="14878" width="6.7109375" style="2" customWidth="1"/>
    <col min="14879" max="14880" width="6.28515625" style="2" customWidth="1"/>
    <col min="14881" max="14881" width="4.7109375" style="2" customWidth="1"/>
    <col min="14882" max="14882" width="6.28515625" style="2" customWidth="1"/>
    <col min="14883" max="14883" width="3.7109375" style="2" customWidth="1"/>
    <col min="14884" max="14884" width="5.5703125" style="2" customWidth="1"/>
    <col min="14885" max="14885" width="255.7109375" style="2" customWidth="1"/>
    <col min="14886" max="14886" width="9.140625" style="2"/>
    <col min="14887" max="14887" width="10" style="2" bestFit="1" customWidth="1"/>
    <col min="14888" max="15099" width="9.140625" style="2"/>
    <col min="15100" max="15100" width="2.5703125" style="2" customWidth="1"/>
    <col min="15101" max="15101" width="12.7109375" style="2" customWidth="1"/>
    <col min="15102" max="15102" width="8.140625" style="2" customWidth="1"/>
    <col min="15103" max="15103" width="8.28515625" style="2" customWidth="1"/>
    <col min="15104" max="15118" width="9.7109375" style="2" customWidth="1"/>
    <col min="15119" max="15120" width="4.28515625" style="2" customWidth="1"/>
    <col min="15121" max="15121" width="3.7109375" style="2" customWidth="1"/>
    <col min="15122" max="15122" width="6" style="2" customWidth="1"/>
    <col min="15123" max="15124" width="3.7109375" style="2" customWidth="1"/>
    <col min="15125" max="15125" width="5.140625" style="2" customWidth="1"/>
    <col min="15126" max="15126" width="4.42578125" style="2" customWidth="1"/>
    <col min="15127" max="15127" width="4.140625" style="2" customWidth="1"/>
    <col min="15128" max="15128" width="4.42578125" style="2" customWidth="1"/>
    <col min="15129" max="15129" width="4.7109375" style="2" customWidth="1"/>
    <col min="15130" max="15131" width="6.7109375" style="2" customWidth="1"/>
    <col min="15132" max="15132" width="6.28515625" style="2" customWidth="1"/>
    <col min="15133" max="15133" width="4.7109375" style="2" customWidth="1"/>
    <col min="15134" max="15134" width="6.7109375" style="2" customWidth="1"/>
    <col min="15135" max="15136" width="6.28515625" style="2" customWidth="1"/>
    <col min="15137" max="15137" width="4.7109375" style="2" customWidth="1"/>
    <col min="15138" max="15138" width="6.28515625" style="2" customWidth="1"/>
    <col min="15139" max="15139" width="3.7109375" style="2" customWidth="1"/>
    <col min="15140" max="15140" width="5.5703125" style="2" customWidth="1"/>
    <col min="15141" max="15141" width="255.7109375" style="2" customWidth="1"/>
    <col min="15142" max="15142" width="9.140625" style="2"/>
    <col min="15143" max="15143" width="10" style="2" bestFit="1" customWidth="1"/>
    <col min="15144" max="15355" width="9.140625" style="2"/>
    <col min="15356" max="15356" width="2.5703125" style="2" customWidth="1"/>
    <col min="15357" max="15357" width="12.7109375" style="2" customWidth="1"/>
    <col min="15358" max="15358" width="8.140625" style="2" customWidth="1"/>
    <col min="15359" max="15359" width="8.28515625" style="2" customWidth="1"/>
    <col min="15360" max="15374" width="9.7109375" style="2" customWidth="1"/>
    <col min="15375" max="15376" width="4.28515625" style="2" customWidth="1"/>
    <col min="15377" max="15377" width="3.7109375" style="2" customWidth="1"/>
    <col min="15378" max="15378" width="6" style="2" customWidth="1"/>
    <col min="15379" max="15380" width="3.7109375" style="2" customWidth="1"/>
    <col min="15381" max="15381" width="5.140625" style="2" customWidth="1"/>
    <col min="15382" max="15382" width="4.42578125" style="2" customWidth="1"/>
    <col min="15383" max="15383" width="4.140625" style="2" customWidth="1"/>
    <col min="15384" max="15384" width="4.42578125" style="2" customWidth="1"/>
    <col min="15385" max="15385" width="4.7109375" style="2" customWidth="1"/>
    <col min="15386" max="15387" width="6.7109375" style="2" customWidth="1"/>
    <col min="15388" max="15388" width="6.28515625" style="2" customWidth="1"/>
    <col min="15389" max="15389" width="4.7109375" style="2" customWidth="1"/>
    <col min="15390" max="15390" width="6.7109375" style="2" customWidth="1"/>
    <col min="15391" max="15392" width="6.28515625" style="2" customWidth="1"/>
    <col min="15393" max="15393" width="4.7109375" style="2" customWidth="1"/>
    <col min="15394" max="15394" width="6.28515625" style="2" customWidth="1"/>
    <col min="15395" max="15395" width="3.7109375" style="2" customWidth="1"/>
    <col min="15396" max="15396" width="5.5703125" style="2" customWidth="1"/>
    <col min="15397" max="15397" width="255.7109375" style="2" customWidth="1"/>
    <col min="15398" max="15398" width="9.140625" style="2"/>
    <col min="15399" max="15399" width="10" style="2" bestFit="1" customWidth="1"/>
    <col min="15400" max="15611" width="9.140625" style="2"/>
    <col min="15612" max="15612" width="2.5703125" style="2" customWidth="1"/>
    <col min="15613" max="15613" width="12.7109375" style="2" customWidth="1"/>
    <col min="15614" max="15614" width="8.140625" style="2" customWidth="1"/>
    <col min="15615" max="15615" width="8.28515625" style="2" customWidth="1"/>
    <col min="15616" max="15630" width="9.7109375" style="2" customWidth="1"/>
    <col min="15631" max="15632" width="4.28515625" style="2" customWidth="1"/>
    <col min="15633" max="15633" width="3.7109375" style="2" customWidth="1"/>
    <col min="15634" max="15634" width="6" style="2" customWidth="1"/>
    <col min="15635" max="15636" width="3.7109375" style="2" customWidth="1"/>
    <col min="15637" max="15637" width="5.140625" style="2" customWidth="1"/>
    <col min="15638" max="15638" width="4.42578125" style="2" customWidth="1"/>
    <col min="15639" max="15639" width="4.140625" style="2" customWidth="1"/>
    <col min="15640" max="15640" width="4.42578125" style="2" customWidth="1"/>
    <col min="15641" max="15641" width="4.7109375" style="2" customWidth="1"/>
    <col min="15642" max="15643" width="6.7109375" style="2" customWidth="1"/>
    <col min="15644" max="15644" width="6.28515625" style="2" customWidth="1"/>
    <col min="15645" max="15645" width="4.7109375" style="2" customWidth="1"/>
    <col min="15646" max="15646" width="6.7109375" style="2" customWidth="1"/>
    <col min="15647" max="15648" width="6.28515625" style="2" customWidth="1"/>
    <col min="15649" max="15649" width="4.7109375" style="2" customWidth="1"/>
    <col min="15650" max="15650" width="6.28515625" style="2" customWidth="1"/>
    <col min="15651" max="15651" width="3.7109375" style="2" customWidth="1"/>
    <col min="15652" max="15652" width="5.5703125" style="2" customWidth="1"/>
    <col min="15653" max="15653" width="255.7109375" style="2" customWidth="1"/>
    <col min="15654" max="15654" width="9.140625" style="2"/>
    <col min="15655" max="15655" width="10" style="2" bestFit="1" customWidth="1"/>
    <col min="15656" max="15867" width="9.140625" style="2"/>
    <col min="15868" max="15868" width="2.5703125" style="2" customWidth="1"/>
    <col min="15869" max="15869" width="12.7109375" style="2" customWidth="1"/>
    <col min="15870" max="15870" width="8.140625" style="2" customWidth="1"/>
    <col min="15871" max="15871" width="8.28515625" style="2" customWidth="1"/>
    <col min="15872" max="15886" width="9.7109375" style="2" customWidth="1"/>
    <col min="15887" max="15888" width="4.28515625" style="2" customWidth="1"/>
    <col min="15889" max="15889" width="3.7109375" style="2" customWidth="1"/>
    <col min="15890" max="15890" width="6" style="2" customWidth="1"/>
    <col min="15891" max="15892" width="3.7109375" style="2" customWidth="1"/>
    <col min="15893" max="15893" width="5.140625" style="2" customWidth="1"/>
    <col min="15894" max="15894" width="4.42578125" style="2" customWidth="1"/>
    <col min="15895" max="15895" width="4.140625" style="2" customWidth="1"/>
    <col min="15896" max="15896" width="4.42578125" style="2" customWidth="1"/>
    <col min="15897" max="15897" width="4.7109375" style="2" customWidth="1"/>
    <col min="15898" max="15899" width="6.7109375" style="2" customWidth="1"/>
    <col min="15900" max="15900" width="6.28515625" style="2" customWidth="1"/>
    <col min="15901" max="15901" width="4.7109375" style="2" customWidth="1"/>
    <col min="15902" max="15902" width="6.7109375" style="2" customWidth="1"/>
    <col min="15903" max="15904" width="6.28515625" style="2" customWidth="1"/>
    <col min="15905" max="15905" width="4.7109375" style="2" customWidth="1"/>
    <col min="15906" max="15906" width="6.28515625" style="2" customWidth="1"/>
    <col min="15907" max="15907" width="3.7109375" style="2" customWidth="1"/>
    <col min="15908" max="15908" width="5.5703125" style="2" customWidth="1"/>
    <col min="15909" max="15909" width="255.7109375" style="2" customWidth="1"/>
    <col min="15910" max="15910" width="9.140625" style="2"/>
    <col min="15911" max="15911" width="10" style="2" bestFit="1" customWidth="1"/>
    <col min="15912" max="16123" width="9.140625" style="2"/>
    <col min="16124" max="16124" width="2.5703125" style="2" customWidth="1"/>
    <col min="16125" max="16125" width="12.7109375" style="2" customWidth="1"/>
    <col min="16126" max="16126" width="8.140625" style="2" customWidth="1"/>
    <col min="16127" max="16127" width="8.28515625" style="2" customWidth="1"/>
    <col min="16128" max="16142" width="9.7109375" style="2" customWidth="1"/>
    <col min="16143" max="16144" width="4.28515625" style="2" customWidth="1"/>
    <col min="16145" max="16145" width="3.7109375" style="2" customWidth="1"/>
    <col min="16146" max="16146" width="6" style="2" customWidth="1"/>
    <col min="16147" max="16148" width="3.7109375" style="2" customWidth="1"/>
    <col min="16149" max="16149" width="5.140625" style="2" customWidth="1"/>
    <col min="16150" max="16150" width="4.42578125" style="2" customWidth="1"/>
    <col min="16151" max="16151" width="4.140625" style="2" customWidth="1"/>
    <col min="16152" max="16152" width="4.42578125" style="2" customWidth="1"/>
    <col min="16153" max="16153" width="4.7109375" style="2" customWidth="1"/>
    <col min="16154" max="16155" width="6.7109375" style="2" customWidth="1"/>
    <col min="16156" max="16156" width="6.28515625" style="2" customWidth="1"/>
    <col min="16157" max="16157" width="4.7109375" style="2" customWidth="1"/>
    <col min="16158" max="16158" width="6.7109375" style="2" customWidth="1"/>
    <col min="16159" max="16160" width="6.28515625" style="2" customWidth="1"/>
    <col min="16161" max="16161" width="4.7109375" style="2" customWidth="1"/>
    <col min="16162" max="16162" width="6.28515625" style="2" customWidth="1"/>
    <col min="16163" max="16163" width="3.7109375" style="2" customWidth="1"/>
    <col min="16164" max="16164" width="5.5703125" style="2" customWidth="1"/>
    <col min="16165" max="16165" width="255.7109375" style="2" customWidth="1"/>
    <col min="16166" max="16166" width="9.140625" style="2"/>
    <col min="16167" max="16167" width="10" style="2" bestFit="1" customWidth="1"/>
    <col min="16168" max="16384" width="9.140625" style="2"/>
  </cols>
  <sheetData>
    <row r="1" spans="1:45" ht="24" thickBot="1">
      <c r="B1" s="470" t="s">
        <v>355</v>
      </c>
      <c r="C1" s="471"/>
      <c r="D1" s="471"/>
      <c r="E1" s="471"/>
      <c r="F1" s="471"/>
      <c r="G1" s="471"/>
      <c r="H1" s="471"/>
      <c r="I1" s="471"/>
      <c r="J1" s="471"/>
      <c r="K1" s="471"/>
      <c r="L1" s="471"/>
      <c r="M1" s="471"/>
      <c r="N1" s="471"/>
      <c r="O1" s="471"/>
      <c r="P1" s="471"/>
      <c r="Q1" s="471"/>
      <c r="R1" s="471"/>
      <c r="S1" s="471"/>
      <c r="T1" s="471"/>
      <c r="U1" s="471"/>
      <c r="V1" s="471"/>
      <c r="W1" s="471"/>
      <c r="X1" s="471"/>
      <c r="Y1" s="471"/>
      <c r="Z1" s="471"/>
      <c r="AA1" s="471"/>
      <c r="AB1" s="471"/>
      <c r="AC1" s="471"/>
      <c r="AD1" s="471"/>
      <c r="AE1" s="471"/>
      <c r="AF1" s="471"/>
      <c r="AG1" s="471"/>
      <c r="AH1" s="471"/>
      <c r="AI1" s="471"/>
      <c r="AJ1" s="471"/>
      <c r="AK1" s="471"/>
      <c r="AL1" s="471"/>
      <c r="AM1" s="471"/>
      <c r="AN1" s="471"/>
      <c r="AO1" s="471"/>
      <c r="AP1" s="472"/>
      <c r="AQ1" s="109"/>
      <c r="AR1" s="145"/>
    </row>
    <row r="2" spans="1:45" ht="18.75" thickBot="1">
      <c r="B2" s="467" t="s">
        <v>156</v>
      </c>
      <c r="C2" s="468"/>
      <c r="D2" s="468"/>
      <c r="E2" s="468"/>
      <c r="F2" s="468"/>
      <c r="G2" s="468"/>
      <c r="H2" s="468"/>
      <c r="I2" s="468"/>
      <c r="J2" s="468"/>
      <c r="K2" s="468"/>
      <c r="L2" s="468"/>
      <c r="M2" s="468"/>
      <c r="N2" s="468"/>
      <c r="O2" s="468"/>
      <c r="P2" s="468"/>
      <c r="Q2" s="468"/>
      <c r="R2" s="468"/>
      <c r="S2" s="468"/>
      <c r="T2" s="468"/>
      <c r="U2" s="468"/>
      <c r="V2" s="468"/>
      <c r="W2" s="468"/>
      <c r="X2" s="468"/>
      <c r="Y2" s="468"/>
      <c r="Z2" s="468"/>
      <c r="AA2" s="468"/>
      <c r="AB2" s="468"/>
      <c r="AC2" s="468"/>
      <c r="AD2" s="468"/>
      <c r="AE2" s="468"/>
      <c r="AF2" s="468"/>
      <c r="AG2" s="468"/>
      <c r="AH2" s="468"/>
      <c r="AI2" s="468"/>
      <c r="AJ2" s="468"/>
      <c r="AK2" s="468"/>
      <c r="AL2" s="468"/>
      <c r="AM2" s="468"/>
      <c r="AN2" s="468"/>
      <c r="AO2" s="468"/>
      <c r="AP2" s="469"/>
    </row>
    <row r="3" spans="1:45" ht="18.75" thickBot="1">
      <c r="B3" s="483" t="s">
        <v>157</v>
      </c>
      <c r="C3" s="484"/>
      <c r="D3" s="484"/>
      <c r="E3" s="484"/>
      <c r="F3" s="484"/>
      <c r="G3" s="484"/>
      <c r="H3" s="484"/>
      <c r="I3" s="484"/>
      <c r="J3" s="484"/>
      <c r="K3" s="484"/>
      <c r="L3" s="484"/>
      <c r="M3" s="484"/>
      <c r="N3" s="484"/>
      <c r="O3" s="484"/>
      <c r="P3" s="484"/>
      <c r="Q3" s="484"/>
      <c r="R3" s="484"/>
      <c r="S3" s="484"/>
      <c r="T3" s="484"/>
      <c r="U3" s="484"/>
      <c r="V3" s="484"/>
      <c r="W3" s="484"/>
      <c r="X3" s="484"/>
      <c r="Y3" s="484"/>
      <c r="Z3" s="484"/>
      <c r="AA3" s="484"/>
      <c r="AB3" s="484"/>
      <c r="AC3" s="484"/>
      <c r="AD3" s="484"/>
      <c r="AE3" s="484"/>
      <c r="AF3" s="484"/>
      <c r="AG3" s="484"/>
      <c r="AH3" s="484"/>
      <c r="AI3" s="484"/>
      <c r="AJ3" s="484"/>
      <c r="AK3" s="484"/>
      <c r="AL3" s="484"/>
      <c r="AM3" s="484"/>
      <c r="AN3" s="484"/>
      <c r="AO3" s="484"/>
      <c r="AP3" s="485"/>
    </row>
    <row r="4" spans="1:45" ht="18">
      <c r="B4" s="513" t="s">
        <v>134</v>
      </c>
      <c r="C4" s="514"/>
      <c r="D4" s="514"/>
      <c r="E4" s="514"/>
      <c r="F4" s="514"/>
      <c r="G4" s="514"/>
      <c r="H4" s="515" t="s">
        <v>237</v>
      </c>
      <c r="I4" s="515"/>
      <c r="J4" s="515"/>
      <c r="K4" s="515"/>
      <c r="L4" s="515"/>
      <c r="M4" s="515"/>
      <c r="N4" s="515"/>
      <c r="O4" s="515"/>
      <c r="P4" s="515"/>
      <c r="Q4" s="515"/>
      <c r="R4" s="515"/>
      <c r="S4" s="515"/>
      <c r="T4" s="515"/>
      <c r="U4" s="515"/>
      <c r="V4" s="515"/>
      <c r="W4" s="515"/>
      <c r="X4" s="515"/>
      <c r="Y4" s="515"/>
      <c r="Z4" s="515"/>
      <c r="AA4" s="515"/>
      <c r="AB4" s="515"/>
      <c r="AC4" s="515"/>
      <c r="AD4" s="515"/>
      <c r="AE4" s="515"/>
      <c r="AF4" s="515"/>
      <c r="AG4" s="515"/>
      <c r="AH4" s="515"/>
      <c r="AI4" s="516"/>
      <c r="AJ4" s="510" t="s">
        <v>346</v>
      </c>
      <c r="AK4" s="511"/>
      <c r="AL4" s="511"/>
      <c r="AM4" s="512"/>
      <c r="AN4" s="282" t="s">
        <v>25</v>
      </c>
      <c r="AO4" s="425">
        <f>'BDI-Serviços '!AI12*0.01</f>
        <v>0.27729999999999999</v>
      </c>
      <c r="AP4" s="426"/>
    </row>
    <row r="5" spans="1:45" s="6" customFormat="1" ht="18">
      <c r="B5" s="432" t="s">
        <v>26</v>
      </c>
      <c r="C5" s="433"/>
      <c r="D5" s="433" t="s">
        <v>101</v>
      </c>
      <c r="E5" s="433" t="s">
        <v>0</v>
      </c>
      <c r="F5" s="429" t="s">
        <v>24</v>
      </c>
      <c r="G5" s="429"/>
      <c r="H5" s="429"/>
      <c r="I5" s="429"/>
      <c r="J5" s="429"/>
      <c r="K5" s="429"/>
      <c r="L5" s="429"/>
      <c r="M5" s="429"/>
      <c r="N5" s="429"/>
      <c r="O5" s="429"/>
      <c r="P5" s="429"/>
      <c r="Q5" s="429"/>
      <c r="R5" s="429"/>
      <c r="S5" s="429"/>
      <c r="T5" s="429"/>
      <c r="U5" s="429" t="s">
        <v>1</v>
      </c>
      <c r="V5" s="429"/>
      <c r="W5" s="434" t="s">
        <v>19</v>
      </c>
      <c r="X5" s="434"/>
      <c r="Y5" s="434"/>
      <c r="Z5" s="434"/>
      <c r="AA5" s="283"/>
      <c r="AB5" s="283"/>
      <c r="AC5" s="283"/>
      <c r="AD5" s="283"/>
      <c r="AE5" s="433" t="s">
        <v>223</v>
      </c>
      <c r="AF5" s="433"/>
      <c r="AG5" s="433"/>
      <c r="AH5" s="433"/>
      <c r="AI5" s="433"/>
      <c r="AJ5" s="427" t="s">
        <v>224</v>
      </c>
      <c r="AK5" s="427"/>
      <c r="AL5" s="427"/>
      <c r="AM5" s="427"/>
      <c r="AN5" s="427"/>
      <c r="AO5" s="427"/>
      <c r="AP5" s="428"/>
      <c r="AS5" s="134"/>
    </row>
    <row r="6" spans="1:45" s="6" customFormat="1" ht="18">
      <c r="B6" s="432"/>
      <c r="C6" s="433"/>
      <c r="D6" s="433"/>
      <c r="E6" s="433"/>
      <c r="F6" s="429"/>
      <c r="G6" s="429"/>
      <c r="H6" s="429"/>
      <c r="I6" s="429"/>
      <c r="J6" s="429"/>
      <c r="K6" s="429"/>
      <c r="L6" s="429"/>
      <c r="M6" s="429"/>
      <c r="N6" s="429"/>
      <c r="O6" s="429"/>
      <c r="P6" s="429"/>
      <c r="Q6" s="429"/>
      <c r="R6" s="429"/>
      <c r="S6" s="429"/>
      <c r="T6" s="429"/>
      <c r="U6" s="429"/>
      <c r="V6" s="429"/>
      <c r="W6" s="434"/>
      <c r="X6" s="434"/>
      <c r="Y6" s="434"/>
      <c r="Z6" s="434"/>
      <c r="AA6" s="435" t="s">
        <v>27</v>
      </c>
      <c r="AB6" s="435"/>
      <c r="AC6" s="435"/>
      <c r="AD6" s="435"/>
      <c r="AE6" s="433" t="s">
        <v>225</v>
      </c>
      <c r="AF6" s="433"/>
      <c r="AG6" s="433"/>
      <c r="AH6" s="433"/>
      <c r="AI6" s="284" t="s">
        <v>226</v>
      </c>
      <c r="AJ6" s="427" t="s">
        <v>225</v>
      </c>
      <c r="AK6" s="427"/>
      <c r="AL6" s="427"/>
      <c r="AM6" s="427"/>
      <c r="AN6" s="427" t="s">
        <v>226</v>
      </c>
      <c r="AO6" s="427"/>
      <c r="AP6" s="428"/>
      <c r="AS6" s="134"/>
    </row>
    <row r="7" spans="1:45" s="6" customFormat="1" ht="18.75" thickBot="1">
      <c r="B7" s="430" t="s">
        <v>216</v>
      </c>
      <c r="C7" s="431"/>
      <c r="D7" s="431"/>
      <c r="E7" s="431"/>
      <c r="F7" s="431"/>
      <c r="G7" s="431"/>
      <c r="H7" s="431"/>
      <c r="I7" s="431"/>
      <c r="J7" s="431"/>
      <c r="K7" s="431"/>
      <c r="L7" s="431"/>
      <c r="M7" s="431"/>
      <c r="N7" s="431"/>
      <c r="O7" s="431"/>
      <c r="P7" s="431"/>
      <c r="Q7" s="431"/>
      <c r="R7" s="431"/>
      <c r="S7" s="431"/>
      <c r="T7" s="431"/>
      <c r="U7" s="431"/>
      <c r="V7" s="431"/>
      <c r="W7" s="431"/>
      <c r="X7" s="431"/>
      <c r="Y7" s="431"/>
      <c r="Z7" s="431"/>
      <c r="AA7" s="431"/>
      <c r="AB7" s="431"/>
      <c r="AC7" s="431"/>
      <c r="AD7" s="431"/>
      <c r="AE7" s="431"/>
      <c r="AF7" s="431"/>
      <c r="AG7" s="431"/>
      <c r="AH7" s="431"/>
      <c r="AI7" s="431"/>
      <c r="AJ7" s="431"/>
      <c r="AK7" s="431"/>
      <c r="AL7" s="431"/>
      <c r="AM7" s="431"/>
      <c r="AN7" s="436">
        <f>SUM(AN8+AN17+AN26+AN120+AN128)</f>
        <v>0</v>
      </c>
      <c r="AO7" s="436"/>
      <c r="AP7" s="437"/>
      <c r="AQ7" s="194"/>
      <c r="AS7" s="134"/>
    </row>
    <row r="8" spans="1:45" s="140" customFormat="1" ht="18">
      <c r="B8" s="445"/>
      <c r="C8" s="446"/>
      <c r="D8" s="285"/>
      <c r="E8" s="286">
        <v>1</v>
      </c>
      <c r="F8" s="447" t="s">
        <v>72</v>
      </c>
      <c r="G8" s="448"/>
      <c r="H8" s="448"/>
      <c r="I8" s="448"/>
      <c r="J8" s="448"/>
      <c r="K8" s="448"/>
      <c r="L8" s="448"/>
      <c r="M8" s="448"/>
      <c r="N8" s="448"/>
      <c r="O8" s="448"/>
      <c r="P8" s="448"/>
      <c r="Q8" s="448"/>
      <c r="R8" s="448"/>
      <c r="S8" s="448"/>
      <c r="T8" s="449"/>
      <c r="U8" s="450"/>
      <c r="V8" s="451"/>
      <c r="W8" s="287"/>
      <c r="X8" s="288"/>
      <c r="Y8" s="288"/>
      <c r="Z8" s="289"/>
      <c r="AA8" s="287"/>
      <c r="AB8" s="288"/>
      <c r="AC8" s="288"/>
      <c r="AD8" s="289"/>
      <c r="AE8" s="287"/>
      <c r="AF8" s="288"/>
      <c r="AG8" s="288"/>
      <c r="AH8" s="289"/>
      <c r="AI8" s="288"/>
      <c r="AJ8" s="438">
        <f>SUM(AJ9:AM16)</f>
        <v>0</v>
      </c>
      <c r="AK8" s="439"/>
      <c r="AL8" s="439"/>
      <c r="AM8" s="452"/>
      <c r="AN8" s="438">
        <f>SUM(AN9:AP16)</f>
        <v>0</v>
      </c>
      <c r="AO8" s="439"/>
      <c r="AP8" s="440"/>
      <c r="AR8" s="146"/>
      <c r="AS8" s="138"/>
    </row>
    <row r="9" spans="1:45" s="118" customFormat="1" ht="76.5" customHeight="1">
      <c r="A9" s="118">
        <v>1</v>
      </c>
      <c r="B9" s="421" t="s">
        <v>119</v>
      </c>
      <c r="C9" s="422"/>
      <c r="D9" s="157" t="s">
        <v>117</v>
      </c>
      <c r="E9" s="143" t="s">
        <v>2</v>
      </c>
      <c r="F9" s="453" t="s">
        <v>84</v>
      </c>
      <c r="G9" s="454"/>
      <c r="H9" s="454"/>
      <c r="I9" s="454"/>
      <c r="J9" s="454"/>
      <c r="K9" s="454"/>
      <c r="L9" s="454"/>
      <c r="M9" s="454"/>
      <c r="N9" s="454"/>
      <c r="O9" s="454"/>
      <c r="P9" s="454"/>
      <c r="Q9" s="454"/>
      <c r="R9" s="454"/>
      <c r="S9" s="454"/>
      <c r="T9" s="455"/>
      <c r="U9" s="456" t="s">
        <v>22</v>
      </c>
      <c r="V9" s="456"/>
      <c r="W9" s="442">
        <v>1</v>
      </c>
      <c r="X9" s="443"/>
      <c r="Y9" s="443"/>
      <c r="Z9" s="444"/>
      <c r="AA9" s="457">
        <v>1</v>
      </c>
      <c r="AB9" s="457"/>
      <c r="AC9" s="457"/>
      <c r="AD9" s="457"/>
      <c r="AE9" s="417"/>
      <c r="AF9" s="417"/>
      <c r="AG9" s="417"/>
      <c r="AH9" s="417"/>
      <c r="AI9" s="156">
        <f t="shared" ref="AI9:AI25" si="0">ROUND(AE9*(1+$AO$4),2)</f>
        <v>0</v>
      </c>
      <c r="AJ9" s="418">
        <f>ROUND(W9*AE9,2)</f>
        <v>0</v>
      </c>
      <c r="AK9" s="419"/>
      <c r="AL9" s="419"/>
      <c r="AM9" s="441"/>
      <c r="AN9" s="418">
        <f t="shared" ref="AN9:AN25" si="1">ROUND(AJ9*(1+$AO$4),2)</f>
        <v>0</v>
      </c>
      <c r="AO9" s="419"/>
      <c r="AP9" s="420"/>
      <c r="AQ9" s="130"/>
      <c r="AR9" s="147"/>
      <c r="AS9" s="131"/>
    </row>
    <row r="10" spans="1:45" s="118" customFormat="1" ht="76.5" customHeight="1">
      <c r="A10" s="118">
        <v>2</v>
      </c>
      <c r="B10" s="379" t="s">
        <v>118</v>
      </c>
      <c r="C10" s="380"/>
      <c r="D10" s="173" t="s">
        <v>117</v>
      </c>
      <c r="E10" s="190" t="s">
        <v>95</v>
      </c>
      <c r="F10" s="384" t="s">
        <v>85</v>
      </c>
      <c r="G10" s="385"/>
      <c r="H10" s="385"/>
      <c r="I10" s="385"/>
      <c r="J10" s="385"/>
      <c r="K10" s="385"/>
      <c r="L10" s="385"/>
      <c r="M10" s="385"/>
      <c r="N10" s="385"/>
      <c r="O10" s="385"/>
      <c r="P10" s="385"/>
      <c r="Q10" s="385"/>
      <c r="R10" s="385"/>
      <c r="S10" s="385"/>
      <c r="T10" s="386"/>
      <c r="U10" s="423" t="s">
        <v>22</v>
      </c>
      <c r="V10" s="423"/>
      <c r="W10" s="328">
        <v>1</v>
      </c>
      <c r="X10" s="329"/>
      <c r="Y10" s="329"/>
      <c r="Z10" s="330"/>
      <c r="AA10" s="345"/>
      <c r="AB10" s="345"/>
      <c r="AC10" s="345"/>
      <c r="AD10" s="345"/>
      <c r="AE10" s="331"/>
      <c r="AF10" s="331"/>
      <c r="AG10" s="331"/>
      <c r="AH10" s="331"/>
      <c r="AI10" s="172">
        <f t="shared" si="0"/>
        <v>0</v>
      </c>
      <c r="AJ10" s="328">
        <f>ROUND(W10*AE10,2)</f>
        <v>0</v>
      </c>
      <c r="AK10" s="329"/>
      <c r="AL10" s="329"/>
      <c r="AM10" s="330"/>
      <c r="AN10" s="328">
        <f t="shared" si="1"/>
        <v>0</v>
      </c>
      <c r="AO10" s="329"/>
      <c r="AP10" s="332"/>
      <c r="AQ10" s="130"/>
      <c r="AR10" s="147"/>
      <c r="AS10" s="131"/>
    </row>
    <row r="11" spans="1:45" s="118" customFormat="1" ht="76.5" customHeight="1">
      <c r="B11" s="379" t="s">
        <v>76</v>
      </c>
      <c r="C11" s="380"/>
      <c r="D11" s="173" t="s">
        <v>117</v>
      </c>
      <c r="E11" s="190" t="s">
        <v>62</v>
      </c>
      <c r="F11" s="373" t="s">
        <v>146</v>
      </c>
      <c r="G11" s="374"/>
      <c r="H11" s="374"/>
      <c r="I11" s="374"/>
      <c r="J11" s="374"/>
      <c r="K11" s="374"/>
      <c r="L11" s="374"/>
      <c r="M11" s="374"/>
      <c r="N11" s="374"/>
      <c r="O11" s="374"/>
      <c r="P11" s="374"/>
      <c r="Q11" s="374"/>
      <c r="R11" s="374"/>
      <c r="S11" s="374"/>
      <c r="T11" s="375"/>
      <c r="U11" s="342" t="s">
        <v>28</v>
      </c>
      <c r="V11" s="342"/>
      <c r="W11" s="328">
        <v>6</v>
      </c>
      <c r="X11" s="329"/>
      <c r="Y11" s="329"/>
      <c r="Z11" s="330"/>
      <c r="AA11" s="424">
        <v>6</v>
      </c>
      <c r="AB11" s="424"/>
      <c r="AC11" s="424"/>
      <c r="AD11" s="424"/>
      <c r="AE11" s="331"/>
      <c r="AF11" s="331"/>
      <c r="AG11" s="331"/>
      <c r="AH11" s="331"/>
      <c r="AI11" s="172">
        <f t="shared" si="0"/>
        <v>0</v>
      </c>
      <c r="AJ11" s="328">
        <f t="shared" ref="AJ11" si="2">ROUND(W11*AE11,2)</f>
        <v>0</v>
      </c>
      <c r="AK11" s="329"/>
      <c r="AL11" s="329"/>
      <c r="AM11" s="330"/>
      <c r="AN11" s="328">
        <f t="shared" si="1"/>
        <v>0</v>
      </c>
      <c r="AO11" s="329"/>
      <c r="AP11" s="332"/>
      <c r="AQ11" s="130"/>
      <c r="AR11" s="147"/>
      <c r="AS11" s="131"/>
    </row>
    <row r="12" spans="1:45" s="118" customFormat="1" ht="76.5" customHeight="1">
      <c r="A12" s="118">
        <v>3</v>
      </c>
      <c r="B12" s="379" t="s">
        <v>120</v>
      </c>
      <c r="C12" s="380"/>
      <c r="D12" s="173" t="s">
        <v>117</v>
      </c>
      <c r="E12" s="190" t="s">
        <v>63</v>
      </c>
      <c r="F12" s="384" t="s">
        <v>86</v>
      </c>
      <c r="G12" s="385"/>
      <c r="H12" s="385"/>
      <c r="I12" s="385"/>
      <c r="J12" s="385"/>
      <c r="K12" s="385"/>
      <c r="L12" s="385"/>
      <c r="M12" s="385"/>
      <c r="N12" s="385"/>
      <c r="O12" s="385"/>
      <c r="P12" s="385"/>
      <c r="Q12" s="385"/>
      <c r="R12" s="385"/>
      <c r="S12" s="385"/>
      <c r="T12" s="386"/>
      <c r="U12" s="423" t="s">
        <v>22</v>
      </c>
      <c r="V12" s="423"/>
      <c r="W12" s="328">
        <v>1</v>
      </c>
      <c r="X12" s="329"/>
      <c r="Y12" s="329"/>
      <c r="Z12" s="330"/>
      <c r="AA12" s="345">
        <v>50</v>
      </c>
      <c r="AB12" s="345"/>
      <c r="AC12" s="345"/>
      <c r="AD12" s="345"/>
      <c r="AE12" s="331"/>
      <c r="AF12" s="331"/>
      <c r="AG12" s="331"/>
      <c r="AH12" s="331"/>
      <c r="AI12" s="172">
        <f t="shared" si="0"/>
        <v>0</v>
      </c>
      <c r="AJ12" s="328">
        <f t="shared" ref="AJ12:AJ13" si="3">ROUND(W12*AE12,2)</f>
        <v>0</v>
      </c>
      <c r="AK12" s="329"/>
      <c r="AL12" s="329"/>
      <c r="AM12" s="330"/>
      <c r="AN12" s="328">
        <f t="shared" si="1"/>
        <v>0</v>
      </c>
      <c r="AO12" s="329"/>
      <c r="AP12" s="332"/>
      <c r="AQ12" s="130"/>
      <c r="AR12" s="147"/>
      <c r="AS12" s="131"/>
    </row>
    <row r="13" spans="1:45" s="118" customFormat="1" ht="76.5" customHeight="1">
      <c r="A13" s="118">
        <v>5</v>
      </c>
      <c r="B13" s="379">
        <v>99058</v>
      </c>
      <c r="C13" s="380"/>
      <c r="D13" s="173" t="s">
        <v>82</v>
      </c>
      <c r="E13" s="190" t="s">
        <v>96</v>
      </c>
      <c r="F13" s="373" t="s">
        <v>90</v>
      </c>
      <c r="G13" s="374"/>
      <c r="H13" s="374"/>
      <c r="I13" s="374"/>
      <c r="J13" s="374"/>
      <c r="K13" s="374"/>
      <c r="L13" s="374"/>
      <c r="M13" s="374"/>
      <c r="N13" s="374"/>
      <c r="O13" s="374"/>
      <c r="P13" s="374"/>
      <c r="Q13" s="374"/>
      <c r="R13" s="374"/>
      <c r="S13" s="374"/>
      <c r="T13" s="375"/>
      <c r="U13" s="423" t="s">
        <v>22</v>
      </c>
      <c r="V13" s="423"/>
      <c r="W13" s="328">
        <v>40</v>
      </c>
      <c r="X13" s="329"/>
      <c r="Y13" s="329"/>
      <c r="Z13" s="330"/>
      <c r="AA13" s="345">
        <v>578.9</v>
      </c>
      <c r="AB13" s="345"/>
      <c r="AC13" s="345"/>
      <c r="AD13" s="345"/>
      <c r="AE13" s="331"/>
      <c r="AF13" s="331"/>
      <c r="AG13" s="331"/>
      <c r="AH13" s="331"/>
      <c r="AI13" s="172">
        <f t="shared" si="0"/>
        <v>0</v>
      </c>
      <c r="AJ13" s="328">
        <f t="shared" si="3"/>
        <v>0</v>
      </c>
      <c r="AK13" s="329"/>
      <c r="AL13" s="329"/>
      <c r="AM13" s="330"/>
      <c r="AN13" s="328">
        <f t="shared" si="1"/>
        <v>0</v>
      </c>
      <c r="AO13" s="329"/>
      <c r="AP13" s="332"/>
      <c r="AQ13" s="130"/>
      <c r="AR13" s="147"/>
      <c r="AS13" s="131"/>
    </row>
    <row r="14" spans="1:45" s="118" customFormat="1" ht="76.5" customHeight="1">
      <c r="B14" s="309">
        <v>98459</v>
      </c>
      <c r="C14" s="310"/>
      <c r="D14" s="160" t="s">
        <v>82</v>
      </c>
      <c r="E14" s="161" t="s">
        <v>97</v>
      </c>
      <c r="F14" s="311" t="s">
        <v>351</v>
      </c>
      <c r="G14" s="312"/>
      <c r="H14" s="312"/>
      <c r="I14" s="312"/>
      <c r="J14" s="312"/>
      <c r="K14" s="312"/>
      <c r="L14" s="312"/>
      <c r="M14" s="312"/>
      <c r="N14" s="312"/>
      <c r="O14" s="312"/>
      <c r="P14" s="312"/>
      <c r="Q14" s="312"/>
      <c r="R14" s="312"/>
      <c r="S14" s="312"/>
      <c r="T14" s="313"/>
      <c r="U14" s="314" t="s">
        <v>28</v>
      </c>
      <c r="V14" s="314"/>
      <c r="W14" s="315">
        <f>420*2.2</f>
        <v>924.00000000000011</v>
      </c>
      <c r="X14" s="316"/>
      <c r="Y14" s="316"/>
      <c r="Z14" s="317"/>
      <c r="AA14" s="318">
        <v>100</v>
      </c>
      <c r="AB14" s="318"/>
      <c r="AC14" s="318"/>
      <c r="AD14" s="318"/>
      <c r="AE14" s="319"/>
      <c r="AF14" s="319"/>
      <c r="AG14" s="319"/>
      <c r="AH14" s="319"/>
      <c r="AI14" s="162">
        <f t="shared" ref="AI14:AI16" si="4">ROUND(AE14*(1+$AO$4),2)</f>
        <v>0</v>
      </c>
      <c r="AJ14" s="315">
        <f t="shared" ref="AJ14:AJ16" si="5">ROUND(W14*AE14,2)</f>
        <v>0</v>
      </c>
      <c r="AK14" s="316"/>
      <c r="AL14" s="316"/>
      <c r="AM14" s="317"/>
      <c r="AN14" s="315">
        <f t="shared" ref="AN14:AN16" si="6">ROUND(AJ14*(1+$AO$4),2)</f>
        <v>0</v>
      </c>
      <c r="AO14" s="316"/>
      <c r="AP14" s="320"/>
      <c r="AQ14" s="130"/>
      <c r="AR14" s="147"/>
      <c r="AS14" s="131"/>
    </row>
    <row r="15" spans="1:45" s="118" customFormat="1" ht="76.5" customHeight="1">
      <c r="B15" s="321" t="s">
        <v>153</v>
      </c>
      <c r="C15" s="322"/>
      <c r="D15" s="173" t="s">
        <v>127</v>
      </c>
      <c r="E15" s="190" t="s">
        <v>348</v>
      </c>
      <c r="F15" s="323" t="s">
        <v>195</v>
      </c>
      <c r="G15" s="324"/>
      <c r="H15" s="324"/>
      <c r="I15" s="324"/>
      <c r="J15" s="324"/>
      <c r="K15" s="324"/>
      <c r="L15" s="324"/>
      <c r="M15" s="324"/>
      <c r="N15" s="324"/>
      <c r="O15" s="324"/>
      <c r="P15" s="324"/>
      <c r="Q15" s="324"/>
      <c r="R15" s="324"/>
      <c r="S15" s="324"/>
      <c r="T15" s="325"/>
      <c r="U15" s="326" t="s">
        <v>28</v>
      </c>
      <c r="V15" s="327"/>
      <c r="W15" s="328">
        <f>3.14*(0.25^2)*5</f>
        <v>0.98125000000000007</v>
      </c>
      <c r="X15" s="329"/>
      <c r="Y15" s="329"/>
      <c r="Z15" s="330"/>
      <c r="AA15" s="328"/>
      <c r="AB15" s="329"/>
      <c r="AC15" s="329"/>
      <c r="AD15" s="330"/>
      <c r="AE15" s="331"/>
      <c r="AF15" s="331"/>
      <c r="AG15" s="331"/>
      <c r="AH15" s="331"/>
      <c r="AI15" s="172">
        <f t="shared" si="4"/>
        <v>0</v>
      </c>
      <c r="AJ15" s="328">
        <f t="shared" si="5"/>
        <v>0</v>
      </c>
      <c r="AK15" s="329"/>
      <c r="AL15" s="329"/>
      <c r="AM15" s="330"/>
      <c r="AN15" s="328">
        <f t="shared" si="6"/>
        <v>0</v>
      </c>
      <c r="AO15" s="329"/>
      <c r="AP15" s="332"/>
      <c r="AQ15" s="130"/>
      <c r="AR15" s="147"/>
      <c r="AS15" s="131"/>
    </row>
    <row r="16" spans="1:45" s="118" customFormat="1" ht="76.5" customHeight="1">
      <c r="A16" s="118">
        <v>7</v>
      </c>
      <c r="B16" s="321" t="s">
        <v>152</v>
      </c>
      <c r="C16" s="322"/>
      <c r="D16" s="173" t="s">
        <v>127</v>
      </c>
      <c r="E16" s="190" t="s">
        <v>349</v>
      </c>
      <c r="F16" s="323" t="s">
        <v>196</v>
      </c>
      <c r="G16" s="324"/>
      <c r="H16" s="324"/>
      <c r="I16" s="324"/>
      <c r="J16" s="324"/>
      <c r="K16" s="324"/>
      <c r="L16" s="324"/>
      <c r="M16" s="324"/>
      <c r="N16" s="324"/>
      <c r="O16" s="324"/>
      <c r="P16" s="324"/>
      <c r="Q16" s="324"/>
      <c r="R16" s="324"/>
      <c r="S16" s="324"/>
      <c r="T16" s="325"/>
      <c r="U16" s="326" t="s">
        <v>28</v>
      </c>
      <c r="V16" s="327"/>
      <c r="W16" s="328">
        <f>0.3*0.4*2</f>
        <v>0.24</v>
      </c>
      <c r="X16" s="329"/>
      <c r="Y16" s="329"/>
      <c r="Z16" s="330"/>
      <c r="AA16" s="328"/>
      <c r="AB16" s="329"/>
      <c r="AC16" s="329"/>
      <c r="AD16" s="330"/>
      <c r="AE16" s="331"/>
      <c r="AF16" s="331"/>
      <c r="AG16" s="331"/>
      <c r="AH16" s="331"/>
      <c r="AI16" s="172">
        <f t="shared" si="4"/>
        <v>0</v>
      </c>
      <c r="AJ16" s="328">
        <f t="shared" si="5"/>
        <v>0</v>
      </c>
      <c r="AK16" s="329"/>
      <c r="AL16" s="329"/>
      <c r="AM16" s="330"/>
      <c r="AN16" s="328">
        <f t="shared" si="6"/>
        <v>0</v>
      </c>
      <c r="AO16" s="329"/>
      <c r="AP16" s="332"/>
      <c r="AQ16" s="130"/>
      <c r="AR16" s="147"/>
      <c r="AS16" s="131"/>
    </row>
    <row r="17" spans="1:45" s="118" customFormat="1" ht="17.45" customHeight="1">
      <c r="B17" s="298"/>
      <c r="C17" s="299"/>
      <c r="D17" s="163"/>
      <c r="E17" s="164">
        <v>2</v>
      </c>
      <c r="F17" s="300" t="s">
        <v>240</v>
      </c>
      <c r="G17" s="301"/>
      <c r="H17" s="301"/>
      <c r="I17" s="301"/>
      <c r="J17" s="301"/>
      <c r="K17" s="301"/>
      <c r="L17" s="301"/>
      <c r="M17" s="301"/>
      <c r="N17" s="301"/>
      <c r="O17" s="301"/>
      <c r="P17" s="301"/>
      <c r="Q17" s="301"/>
      <c r="R17" s="301"/>
      <c r="S17" s="301"/>
      <c r="T17" s="302"/>
      <c r="U17" s="303"/>
      <c r="V17" s="304"/>
      <c r="W17" s="165"/>
      <c r="X17" s="166"/>
      <c r="Y17" s="166"/>
      <c r="Z17" s="167"/>
      <c r="AA17" s="165"/>
      <c r="AB17" s="166"/>
      <c r="AC17" s="166"/>
      <c r="AD17" s="167"/>
      <c r="AE17" s="165"/>
      <c r="AF17" s="166"/>
      <c r="AG17" s="166"/>
      <c r="AH17" s="167"/>
      <c r="AI17" s="166"/>
      <c r="AJ17" s="305">
        <f>SUM(AJ18:AM25)</f>
        <v>0</v>
      </c>
      <c r="AK17" s="306"/>
      <c r="AL17" s="306"/>
      <c r="AM17" s="307"/>
      <c r="AN17" s="305">
        <f>SUM(AN18:AP25)</f>
        <v>0</v>
      </c>
      <c r="AO17" s="306"/>
      <c r="AP17" s="308"/>
      <c r="AQ17" s="130"/>
      <c r="AR17" s="147"/>
      <c r="AS17" s="131"/>
    </row>
    <row r="18" spans="1:45" s="118" customFormat="1" ht="76.5" customHeight="1">
      <c r="B18" s="379">
        <v>98525</v>
      </c>
      <c r="C18" s="380"/>
      <c r="D18" s="173" t="s">
        <v>82</v>
      </c>
      <c r="E18" s="190" t="s">
        <v>4</v>
      </c>
      <c r="F18" s="384" t="s">
        <v>88</v>
      </c>
      <c r="G18" s="385"/>
      <c r="H18" s="385"/>
      <c r="I18" s="385"/>
      <c r="J18" s="385"/>
      <c r="K18" s="385"/>
      <c r="L18" s="385"/>
      <c r="M18" s="385"/>
      <c r="N18" s="385"/>
      <c r="O18" s="385"/>
      <c r="P18" s="385"/>
      <c r="Q18" s="385"/>
      <c r="R18" s="385"/>
      <c r="S18" s="385"/>
      <c r="T18" s="386"/>
      <c r="U18" s="423" t="s">
        <v>28</v>
      </c>
      <c r="V18" s="423"/>
      <c r="W18" s="328">
        <v>1600</v>
      </c>
      <c r="X18" s="329"/>
      <c r="Y18" s="329"/>
      <c r="Z18" s="330"/>
      <c r="AA18" s="345">
        <v>578.9</v>
      </c>
      <c r="AB18" s="345"/>
      <c r="AC18" s="345"/>
      <c r="AD18" s="345"/>
      <c r="AE18" s="331"/>
      <c r="AF18" s="331"/>
      <c r="AG18" s="331"/>
      <c r="AH18" s="331"/>
      <c r="AI18" s="172">
        <f t="shared" si="0"/>
        <v>0</v>
      </c>
      <c r="AJ18" s="328">
        <f t="shared" ref="AJ18:AJ19" si="7">ROUND(W18*AE18,2)</f>
        <v>0</v>
      </c>
      <c r="AK18" s="329"/>
      <c r="AL18" s="329"/>
      <c r="AM18" s="330"/>
      <c r="AN18" s="328">
        <f t="shared" si="1"/>
        <v>0</v>
      </c>
      <c r="AO18" s="329"/>
      <c r="AP18" s="332"/>
      <c r="AQ18" s="130"/>
      <c r="AR18" s="147"/>
      <c r="AS18" s="131"/>
    </row>
    <row r="19" spans="1:45" s="118" customFormat="1" ht="76.5" customHeight="1">
      <c r="B19" s="341" t="s">
        <v>162</v>
      </c>
      <c r="C19" s="342"/>
      <c r="D19" s="173" t="s">
        <v>117</v>
      </c>
      <c r="E19" s="190" t="s">
        <v>5</v>
      </c>
      <c r="F19" s="384" t="s">
        <v>161</v>
      </c>
      <c r="G19" s="385"/>
      <c r="H19" s="385"/>
      <c r="I19" s="385"/>
      <c r="J19" s="385"/>
      <c r="K19" s="385"/>
      <c r="L19" s="385"/>
      <c r="M19" s="385"/>
      <c r="N19" s="385"/>
      <c r="O19" s="385"/>
      <c r="P19" s="385"/>
      <c r="Q19" s="385"/>
      <c r="R19" s="385"/>
      <c r="S19" s="385"/>
      <c r="T19" s="386"/>
      <c r="U19" s="423" t="s">
        <v>22</v>
      </c>
      <c r="V19" s="423"/>
      <c r="W19" s="328">
        <v>5</v>
      </c>
      <c r="X19" s="329"/>
      <c r="Y19" s="329"/>
      <c r="Z19" s="330"/>
      <c r="AA19" s="345"/>
      <c r="AB19" s="345"/>
      <c r="AC19" s="345"/>
      <c r="AD19" s="345"/>
      <c r="AE19" s="331"/>
      <c r="AF19" s="331"/>
      <c r="AG19" s="331"/>
      <c r="AH19" s="331"/>
      <c r="AI19" s="172">
        <f t="shared" si="0"/>
        <v>0</v>
      </c>
      <c r="AJ19" s="328">
        <f t="shared" si="7"/>
        <v>0</v>
      </c>
      <c r="AK19" s="329"/>
      <c r="AL19" s="329"/>
      <c r="AM19" s="330"/>
      <c r="AN19" s="328">
        <f t="shared" si="1"/>
        <v>0</v>
      </c>
      <c r="AO19" s="329"/>
      <c r="AP19" s="332"/>
      <c r="AQ19" s="130"/>
      <c r="AR19" s="147"/>
      <c r="AS19" s="131"/>
    </row>
    <row r="20" spans="1:45" s="118" customFormat="1" ht="76.5" customHeight="1">
      <c r="B20" s="465">
        <v>97636</v>
      </c>
      <c r="C20" s="342" t="s">
        <v>163</v>
      </c>
      <c r="D20" s="173" t="s">
        <v>82</v>
      </c>
      <c r="E20" s="190" t="s">
        <v>6</v>
      </c>
      <c r="F20" s="373" t="s">
        <v>167</v>
      </c>
      <c r="G20" s="374"/>
      <c r="H20" s="374"/>
      <c r="I20" s="374"/>
      <c r="J20" s="374"/>
      <c r="K20" s="374"/>
      <c r="L20" s="374"/>
      <c r="M20" s="374"/>
      <c r="N20" s="374"/>
      <c r="O20" s="374"/>
      <c r="P20" s="374"/>
      <c r="Q20" s="374"/>
      <c r="R20" s="374"/>
      <c r="S20" s="374"/>
      <c r="T20" s="375"/>
      <c r="U20" s="310" t="s">
        <v>28</v>
      </c>
      <c r="V20" s="310"/>
      <c r="W20" s="328">
        <v>544.5</v>
      </c>
      <c r="X20" s="329"/>
      <c r="Y20" s="329"/>
      <c r="Z20" s="330"/>
      <c r="AA20" s="413"/>
      <c r="AB20" s="413"/>
      <c r="AC20" s="413"/>
      <c r="AD20" s="413"/>
      <c r="AE20" s="331"/>
      <c r="AF20" s="331"/>
      <c r="AG20" s="331"/>
      <c r="AH20" s="331"/>
      <c r="AI20" s="172">
        <f t="shared" si="0"/>
        <v>0</v>
      </c>
      <c r="AJ20" s="328">
        <f t="shared" ref="AJ20" si="8">ROUND(W20*AE20,2)</f>
        <v>0</v>
      </c>
      <c r="AK20" s="329"/>
      <c r="AL20" s="329"/>
      <c r="AM20" s="330"/>
      <c r="AN20" s="328">
        <f t="shared" si="1"/>
        <v>0</v>
      </c>
      <c r="AO20" s="329"/>
      <c r="AP20" s="332"/>
      <c r="AQ20" s="130"/>
      <c r="AR20" s="147"/>
      <c r="AS20" s="131"/>
    </row>
    <row r="21" spans="1:45" s="118" customFormat="1" ht="76.5" customHeight="1">
      <c r="B21" s="341" t="s">
        <v>168</v>
      </c>
      <c r="C21" s="342" t="s">
        <v>164</v>
      </c>
      <c r="D21" s="173" t="s">
        <v>117</v>
      </c>
      <c r="E21" s="190" t="s">
        <v>8</v>
      </c>
      <c r="F21" s="373" t="s">
        <v>172</v>
      </c>
      <c r="G21" s="374"/>
      <c r="H21" s="374"/>
      <c r="I21" s="374"/>
      <c r="J21" s="374"/>
      <c r="K21" s="374"/>
      <c r="L21" s="374"/>
      <c r="M21" s="374"/>
      <c r="N21" s="374"/>
      <c r="O21" s="374"/>
      <c r="P21" s="374"/>
      <c r="Q21" s="374"/>
      <c r="R21" s="374"/>
      <c r="S21" s="374"/>
      <c r="T21" s="375"/>
      <c r="U21" s="310" t="s">
        <v>29</v>
      </c>
      <c r="V21" s="310"/>
      <c r="W21" s="328">
        <f>13.4+5.3+6.76+10.69</f>
        <v>36.15</v>
      </c>
      <c r="X21" s="329"/>
      <c r="Y21" s="329"/>
      <c r="Z21" s="330"/>
      <c r="AA21" s="413"/>
      <c r="AB21" s="413"/>
      <c r="AC21" s="413"/>
      <c r="AD21" s="413"/>
      <c r="AE21" s="331"/>
      <c r="AF21" s="331"/>
      <c r="AG21" s="331"/>
      <c r="AH21" s="331"/>
      <c r="AI21" s="172">
        <f t="shared" si="0"/>
        <v>0</v>
      </c>
      <c r="AJ21" s="328">
        <f t="shared" ref="AJ21" si="9">ROUND(W21*AE21,2)</f>
        <v>0</v>
      </c>
      <c r="AK21" s="329"/>
      <c r="AL21" s="329"/>
      <c r="AM21" s="330"/>
      <c r="AN21" s="328">
        <f t="shared" si="1"/>
        <v>0</v>
      </c>
      <c r="AO21" s="329"/>
      <c r="AP21" s="332"/>
      <c r="AQ21" s="130"/>
      <c r="AR21" s="147"/>
      <c r="AS21" s="131"/>
    </row>
    <row r="22" spans="1:45" s="118" customFormat="1" ht="76.5" customHeight="1">
      <c r="B22" s="341" t="s">
        <v>169</v>
      </c>
      <c r="C22" s="342" t="s">
        <v>165</v>
      </c>
      <c r="D22" s="173" t="s">
        <v>117</v>
      </c>
      <c r="E22" s="190" t="s">
        <v>98</v>
      </c>
      <c r="F22" s="373" t="s">
        <v>170</v>
      </c>
      <c r="G22" s="374"/>
      <c r="H22" s="374"/>
      <c r="I22" s="374"/>
      <c r="J22" s="374"/>
      <c r="K22" s="374"/>
      <c r="L22" s="374"/>
      <c r="M22" s="374"/>
      <c r="N22" s="374"/>
      <c r="O22" s="374"/>
      <c r="P22" s="374"/>
      <c r="Q22" s="374"/>
      <c r="R22" s="374"/>
      <c r="S22" s="374"/>
      <c r="T22" s="375"/>
      <c r="U22" s="310" t="s">
        <v>28</v>
      </c>
      <c r="V22" s="310"/>
      <c r="W22" s="328">
        <v>104.92</v>
      </c>
      <c r="X22" s="329"/>
      <c r="Y22" s="329"/>
      <c r="Z22" s="330"/>
      <c r="AA22" s="413"/>
      <c r="AB22" s="413"/>
      <c r="AC22" s="413"/>
      <c r="AD22" s="413"/>
      <c r="AE22" s="331"/>
      <c r="AF22" s="331"/>
      <c r="AG22" s="331"/>
      <c r="AH22" s="331"/>
      <c r="AI22" s="172">
        <f t="shared" si="0"/>
        <v>0</v>
      </c>
      <c r="AJ22" s="328">
        <f t="shared" ref="AJ22" si="10">ROUND(W22*AE22,2)</f>
        <v>0</v>
      </c>
      <c r="AK22" s="329"/>
      <c r="AL22" s="329"/>
      <c r="AM22" s="330"/>
      <c r="AN22" s="328">
        <f t="shared" si="1"/>
        <v>0</v>
      </c>
      <c r="AO22" s="329"/>
      <c r="AP22" s="332"/>
      <c r="AQ22" s="130"/>
      <c r="AR22" s="147"/>
      <c r="AS22" s="131"/>
    </row>
    <row r="23" spans="1:45" s="118" customFormat="1" ht="76.5" customHeight="1">
      <c r="B23" s="341" t="s">
        <v>166</v>
      </c>
      <c r="C23" s="342" t="s">
        <v>166</v>
      </c>
      <c r="D23" s="173" t="s">
        <v>117</v>
      </c>
      <c r="E23" s="190" t="s">
        <v>241</v>
      </c>
      <c r="F23" s="373" t="s">
        <v>171</v>
      </c>
      <c r="G23" s="374"/>
      <c r="H23" s="374"/>
      <c r="I23" s="374"/>
      <c r="J23" s="374"/>
      <c r="K23" s="374"/>
      <c r="L23" s="374"/>
      <c r="M23" s="374"/>
      <c r="N23" s="374"/>
      <c r="O23" s="374"/>
      <c r="P23" s="374"/>
      <c r="Q23" s="374"/>
      <c r="R23" s="374"/>
      <c r="S23" s="374"/>
      <c r="T23" s="375"/>
      <c r="U23" s="310" t="s">
        <v>21</v>
      </c>
      <c r="V23" s="310"/>
      <c r="W23" s="328">
        <v>104.92</v>
      </c>
      <c r="X23" s="329"/>
      <c r="Y23" s="329"/>
      <c r="Z23" s="330"/>
      <c r="AA23" s="413"/>
      <c r="AB23" s="413"/>
      <c r="AC23" s="413"/>
      <c r="AD23" s="413"/>
      <c r="AE23" s="331"/>
      <c r="AF23" s="331"/>
      <c r="AG23" s="331"/>
      <c r="AH23" s="331"/>
      <c r="AI23" s="172">
        <f t="shared" si="0"/>
        <v>0</v>
      </c>
      <c r="AJ23" s="328">
        <f t="shared" ref="AJ23" si="11">ROUND(W23*AE23,2)</f>
        <v>0</v>
      </c>
      <c r="AK23" s="329"/>
      <c r="AL23" s="329"/>
      <c r="AM23" s="330"/>
      <c r="AN23" s="328">
        <f t="shared" si="1"/>
        <v>0</v>
      </c>
      <c r="AO23" s="329"/>
      <c r="AP23" s="332"/>
      <c r="AQ23" s="130"/>
      <c r="AR23" s="147"/>
      <c r="AS23" s="131"/>
    </row>
    <row r="24" spans="1:45" s="118" customFormat="1" ht="76.5" customHeight="1">
      <c r="B24" s="341">
        <v>100981</v>
      </c>
      <c r="C24" s="342"/>
      <c r="D24" s="173" t="s">
        <v>82</v>
      </c>
      <c r="E24" s="190" t="s">
        <v>242</v>
      </c>
      <c r="F24" s="373" t="s">
        <v>173</v>
      </c>
      <c r="G24" s="374"/>
      <c r="H24" s="374"/>
      <c r="I24" s="374"/>
      <c r="J24" s="374"/>
      <c r="K24" s="374"/>
      <c r="L24" s="374"/>
      <c r="M24" s="374"/>
      <c r="N24" s="374"/>
      <c r="O24" s="374"/>
      <c r="P24" s="374"/>
      <c r="Q24" s="374"/>
      <c r="R24" s="374"/>
      <c r="S24" s="374"/>
      <c r="T24" s="375"/>
      <c r="U24" s="310" t="s">
        <v>29</v>
      </c>
      <c r="V24" s="310"/>
      <c r="W24" s="328">
        <f>W18*0.1+W19*1+W20*0.3+W21+W22*0.08+W23*0.1</f>
        <v>383.38560000000001</v>
      </c>
      <c r="X24" s="329"/>
      <c r="Y24" s="329"/>
      <c r="Z24" s="330"/>
      <c r="AA24" s="413">
        <v>5</v>
      </c>
      <c r="AB24" s="413"/>
      <c r="AC24" s="413"/>
      <c r="AD24" s="413"/>
      <c r="AE24" s="331"/>
      <c r="AF24" s="331"/>
      <c r="AG24" s="331"/>
      <c r="AH24" s="331"/>
      <c r="AI24" s="172">
        <f t="shared" si="0"/>
        <v>0</v>
      </c>
      <c r="AJ24" s="328">
        <f t="shared" ref="AJ24:AJ25" si="12">ROUND(W24*AE24,2)</f>
        <v>0</v>
      </c>
      <c r="AK24" s="329"/>
      <c r="AL24" s="329"/>
      <c r="AM24" s="330"/>
      <c r="AN24" s="328">
        <f t="shared" si="1"/>
        <v>0</v>
      </c>
      <c r="AO24" s="329"/>
      <c r="AP24" s="332"/>
      <c r="AQ24" s="130"/>
      <c r="AR24" s="147"/>
      <c r="AS24" s="131"/>
    </row>
    <row r="25" spans="1:45" s="118" customFormat="1" ht="76.5" customHeight="1">
      <c r="B25" s="341">
        <v>97914</v>
      </c>
      <c r="C25" s="342"/>
      <c r="D25" s="173" t="s">
        <v>82</v>
      </c>
      <c r="E25" s="190" t="s">
        <v>243</v>
      </c>
      <c r="F25" s="373" t="s">
        <v>174</v>
      </c>
      <c r="G25" s="374"/>
      <c r="H25" s="374"/>
      <c r="I25" s="374"/>
      <c r="J25" s="374"/>
      <c r="K25" s="374"/>
      <c r="L25" s="374"/>
      <c r="M25" s="374"/>
      <c r="N25" s="374"/>
      <c r="O25" s="374"/>
      <c r="P25" s="374"/>
      <c r="Q25" s="374"/>
      <c r="R25" s="374"/>
      <c r="S25" s="374"/>
      <c r="T25" s="375"/>
      <c r="U25" s="342" t="s">
        <v>122</v>
      </c>
      <c r="V25" s="342"/>
      <c r="W25" s="328">
        <f>W24*5</f>
        <v>1916.9280000000001</v>
      </c>
      <c r="X25" s="329"/>
      <c r="Y25" s="329"/>
      <c r="Z25" s="330"/>
      <c r="AA25" s="424"/>
      <c r="AB25" s="424"/>
      <c r="AC25" s="424"/>
      <c r="AD25" s="424"/>
      <c r="AE25" s="331"/>
      <c r="AF25" s="331"/>
      <c r="AG25" s="331"/>
      <c r="AH25" s="331"/>
      <c r="AI25" s="172">
        <f t="shared" si="0"/>
        <v>0</v>
      </c>
      <c r="AJ25" s="328">
        <f t="shared" si="12"/>
        <v>0</v>
      </c>
      <c r="AK25" s="329"/>
      <c r="AL25" s="329"/>
      <c r="AM25" s="330"/>
      <c r="AN25" s="328">
        <f t="shared" si="1"/>
        <v>0</v>
      </c>
      <c r="AO25" s="329"/>
      <c r="AP25" s="332"/>
      <c r="AQ25" s="130"/>
      <c r="AR25" s="147"/>
      <c r="AS25" s="131"/>
    </row>
    <row r="26" spans="1:45" s="140" customFormat="1" ht="18">
      <c r="A26" s="118">
        <v>10</v>
      </c>
      <c r="B26" s="382"/>
      <c r="C26" s="383"/>
      <c r="D26" s="176"/>
      <c r="E26" s="164">
        <v>3</v>
      </c>
      <c r="F26" s="300" t="s">
        <v>3</v>
      </c>
      <c r="G26" s="301"/>
      <c r="H26" s="301"/>
      <c r="I26" s="301"/>
      <c r="J26" s="301"/>
      <c r="K26" s="301"/>
      <c r="L26" s="301"/>
      <c r="M26" s="301"/>
      <c r="N26" s="301"/>
      <c r="O26" s="301"/>
      <c r="P26" s="301"/>
      <c r="Q26" s="301"/>
      <c r="R26" s="301"/>
      <c r="S26" s="301"/>
      <c r="T26" s="302"/>
      <c r="U26" s="178"/>
      <c r="V26" s="179"/>
      <c r="W26" s="153"/>
      <c r="X26" s="153"/>
      <c r="Y26" s="153"/>
      <c r="Z26" s="153"/>
      <c r="AA26" s="153"/>
      <c r="AB26" s="153"/>
      <c r="AC26" s="153"/>
      <c r="AD26" s="153"/>
      <c r="AE26" s="178"/>
      <c r="AF26" s="153"/>
      <c r="AG26" s="153"/>
      <c r="AH26" s="153"/>
      <c r="AI26" s="150"/>
      <c r="AJ26" s="414">
        <f>AJ27+AJ32+AJ98+AJ103+AJ105</f>
        <v>0</v>
      </c>
      <c r="AK26" s="415"/>
      <c r="AL26" s="415"/>
      <c r="AM26" s="458"/>
      <c r="AN26" s="414">
        <f>AN27+AN32+AN98+AN103+AN105</f>
        <v>0</v>
      </c>
      <c r="AO26" s="415"/>
      <c r="AP26" s="416"/>
      <c r="AQ26" s="195"/>
      <c r="AR26" s="148"/>
      <c r="AS26" s="131"/>
    </row>
    <row r="27" spans="1:45" s="140" customFormat="1" ht="15.6" customHeight="1">
      <c r="A27" s="118">
        <v>11</v>
      </c>
      <c r="B27" s="382"/>
      <c r="C27" s="383"/>
      <c r="D27" s="176"/>
      <c r="E27" s="177" t="s">
        <v>9</v>
      </c>
      <c r="F27" s="395" t="s">
        <v>194</v>
      </c>
      <c r="G27" s="396"/>
      <c r="H27" s="396"/>
      <c r="I27" s="396"/>
      <c r="J27" s="396"/>
      <c r="K27" s="396"/>
      <c r="L27" s="396"/>
      <c r="M27" s="396"/>
      <c r="N27" s="396"/>
      <c r="O27" s="396"/>
      <c r="P27" s="396"/>
      <c r="Q27" s="396"/>
      <c r="R27" s="396"/>
      <c r="S27" s="396"/>
      <c r="T27" s="396"/>
      <c r="U27" s="398"/>
      <c r="V27" s="399"/>
      <c r="W27" s="103"/>
      <c r="X27" s="104"/>
      <c r="Y27" s="104"/>
      <c r="Z27" s="105"/>
      <c r="AA27" s="103"/>
      <c r="AB27" s="104"/>
      <c r="AC27" s="104"/>
      <c r="AD27" s="105"/>
      <c r="AE27" s="103"/>
      <c r="AF27" s="104"/>
      <c r="AG27" s="104"/>
      <c r="AH27" s="105"/>
      <c r="AI27" s="104"/>
      <c r="AJ27" s="400">
        <f>SUM(AJ28:AM31)</f>
        <v>0</v>
      </c>
      <c r="AK27" s="401"/>
      <c r="AL27" s="401"/>
      <c r="AM27" s="402"/>
      <c r="AN27" s="400">
        <f>ROUND(SUM(AN28:AP31),2)</f>
        <v>0</v>
      </c>
      <c r="AO27" s="401"/>
      <c r="AP27" s="406"/>
      <c r="AQ27" s="130"/>
      <c r="AR27" s="148"/>
      <c r="AS27" s="131"/>
    </row>
    <row r="28" spans="1:45" s="140" customFormat="1" ht="76.5" customHeight="1">
      <c r="A28" s="118"/>
      <c r="B28" s="341">
        <v>97914</v>
      </c>
      <c r="C28" s="342"/>
      <c r="D28" s="173" t="s">
        <v>82</v>
      </c>
      <c r="E28" s="180" t="s">
        <v>244</v>
      </c>
      <c r="F28" s="373" t="s">
        <v>174</v>
      </c>
      <c r="G28" s="374"/>
      <c r="H28" s="374"/>
      <c r="I28" s="374"/>
      <c r="J28" s="374"/>
      <c r="K28" s="374"/>
      <c r="L28" s="374"/>
      <c r="M28" s="374"/>
      <c r="N28" s="374"/>
      <c r="O28" s="374"/>
      <c r="P28" s="374"/>
      <c r="Q28" s="374"/>
      <c r="R28" s="374"/>
      <c r="S28" s="374"/>
      <c r="T28" s="375"/>
      <c r="U28" s="381" t="s">
        <v>122</v>
      </c>
      <c r="V28" s="322"/>
      <c r="W28" s="328">
        <f>(W29-W30)*5</f>
        <v>6479.55</v>
      </c>
      <c r="X28" s="329"/>
      <c r="Y28" s="329"/>
      <c r="Z28" s="330"/>
      <c r="AA28" s="462">
        <v>5</v>
      </c>
      <c r="AB28" s="463"/>
      <c r="AC28" s="463"/>
      <c r="AD28" s="466"/>
      <c r="AE28" s="331"/>
      <c r="AF28" s="331"/>
      <c r="AG28" s="331"/>
      <c r="AH28" s="331"/>
      <c r="AI28" s="172">
        <f>ROUND(AE28*(1+$AO$4),2)</f>
        <v>0</v>
      </c>
      <c r="AJ28" s="328">
        <f t="shared" ref="AJ28" si="13">ROUND(W28*AE28,2)</f>
        <v>0</v>
      </c>
      <c r="AK28" s="329"/>
      <c r="AL28" s="329"/>
      <c r="AM28" s="330"/>
      <c r="AN28" s="328">
        <f>ROUND(AJ28*(1+$AO$4),2)</f>
        <v>0</v>
      </c>
      <c r="AO28" s="329"/>
      <c r="AP28" s="332"/>
      <c r="AQ28" s="130"/>
      <c r="AR28" s="147"/>
      <c r="AS28" s="131"/>
    </row>
    <row r="29" spans="1:45" s="118" customFormat="1" ht="76.5" customHeight="1">
      <c r="A29" s="118">
        <v>13</v>
      </c>
      <c r="B29" s="379">
        <v>101230</v>
      </c>
      <c r="C29" s="380"/>
      <c r="D29" s="173" t="s">
        <v>82</v>
      </c>
      <c r="E29" s="180" t="s">
        <v>245</v>
      </c>
      <c r="F29" s="373" t="s">
        <v>93</v>
      </c>
      <c r="G29" s="374"/>
      <c r="H29" s="374"/>
      <c r="I29" s="374"/>
      <c r="J29" s="374"/>
      <c r="K29" s="374"/>
      <c r="L29" s="374"/>
      <c r="M29" s="374"/>
      <c r="N29" s="374"/>
      <c r="O29" s="374"/>
      <c r="P29" s="374"/>
      <c r="Q29" s="374"/>
      <c r="R29" s="374"/>
      <c r="S29" s="374"/>
      <c r="T29" s="375"/>
      <c r="U29" s="381" t="s">
        <v>29</v>
      </c>
      <c r="V29" s="322"/>
      <c r="W29" s="328">
        <v>1392.23</v>
      </c>
      <c r="X29" s="329"/>
      <c r="Y29" s="329"/>
      <c r="Z29" s="330"/>
      <c r="AA29" s="462">
        <v>256.92</v>
      </c>
      <c r="AB29" s="463"/>
      <c r="AC29" s="463"/>
      <c r="AD29" s="466"/>
      <c r="AE29" s="331"/>
      <c r="AF29" s="331"/>
      <c r="AG29" s="331"/>
      <c r="AH29" s="331"/>
      <c r="AI29" s="172">
        <f>ROUND(AE29*(1+$AO$4),2)</f>
        <v>0</v>
      </c>
      <c r="AJ29" s="328">
        <f t="shared" ref="AJ29:AJ30" si="14">ROUND(W29*AE29,2)</f>
        <v>0</v>
      </c>
      <c r="AK29" s="329"/>
      <c r="AL29" s="329"/>
      <c r="AM29" s="330"/>
      <c r="AN29" s="328">
        <f>ROUND(AJ29*(1+$AO$4),2)</f>
        <v>0</v>
      </c>
      <c r="AO29" s="329"/>
      <c r="AP29" s="332"/>
      <c r="AQ29" s="130"/>
      <c r="AR29" s="147"/>
      <c r="AS29" s="131"/>
    </row>
    <row r="30" spans="1:45" s="118" customFormat="1" ht="76.5" customHeight="1">
      <c r="A30" s="118">
        <v>14</v>
      </c>
      <c r="B30" s="341" t="s">
        <v>121</v>
      </c>
      <c r="C30" s="342"/>
      <c r="D30" s="173" t="s">
        <v>117</v>
      </c>
      <c r="E30" s="180" t="s">
        <v>246</v>
      </c>
      <c r="F30" s="323" t="s">
        <v>87</v>
      </c>
      <c r="G30" s="324"/>
      <c r="H30" s="324"/>
      <c r="I30" s="324"/>
      <c r="J30" s="324"/>
      <c r="K30" s="324"/>
      <c r="L30" s="324"/>
      <c r="M30" s="324"/>
      <c r="N30" s="324"/>
      <c r="O30" s="324"/>
      <c r="P30" s="324"/>
      <c r="Q30" s="324"/>
      <c r="R30" s="324"/>
      <c r="S30" s="324"/>
      <c r="T30" s="325"/>
      <c r="U30" s="326" t="s">
        <v>29</v>
      </c>
      <c r="V30" s="327"/>
      <c r="W30" s="328">
        <v>96.32</v>
      </c>
      <c r="X30" s="329"/>
      <c r="Y30" s="329"/>
      <c r="Z30" s="330"/>
      <c r="AA30" s="328">
        <f>36*0.4</f>
        <v>14.4</v>
      </c>
      <c r="AB30" s="329"/>
      <c r="AC30" s="329"/>
      <c r="AD30" s="330"/>
      <c r="AE30" s="331"/>
      <c r="AF30" s="331"/>
      <c r="AG30" s="331"/>
      <c r="AH30" s="331"/>
      <c r="AI30" s="172">
        <f>ROUND(AE30*(1+$AO$4),2)</f>
        <v>0</v>
      </c>
      <c r="AJ30" s="328">
        <f t="shared" si="14"/>
        <v>0</v>
      </c>
      <c r="AK30" s="329"/>
      <c r="AL30" s="329"/>
      <c r="AM30" s="330"/>
      <c r="AN30" s="328">
        <f>ROUND(AJ30*(1+$AO$4),2)</f>
        <v>0</v>
      </c>
      <c r="AO30" s="329"/>
      <c r="AP30" s="332"/>
      <c r="AQ30" s="130"/>
      <c r="AR30" s="147"/>
      <c r="AS30" s="131"/>
    </row>
    <row r="31" spans="1:45" s="118" customFormat="1" ht="76.5" customHeight="1">
      <c r="B31" s="321" t="s">
        <v>102</v>
      </c>
      <c r="C31" s="322"/>
      <c r="D31" s="173"/>
      <c r="E31" s="180" t="s">
        <v>247</v>
      </c>
      <c r="F31" s="323" t="s">
        <v>353</v>
      </c>
      <c r="G31" s="324"/>
      <c r="H31" s="324"/>
      <c r="I31" s="324"/>
      <c r="J31" s="324"/>
      <c r="K31" s="324"/>
      <c r="L31" s="324"/>
      <c r="M31" s="324"/>
      <c r="N31" s="324"/>
      <c r="O31" s="324"/>
      <c r="P31" s="324"/>
      <c r="Q31" s="324"/>
      <c r="R31" s="324"/>
      <c r="S31" s="324"/>
      <c r="T31" s="325"/>
      <c r="U31" s="326" t="s">
        <v>78</v>
      </c>
      <c r="V31" s="327"/>
      <c r="W31" s="328">
        <v>1</v>
      </c>
      <c r="X31" s="329"/>
      <c r="Y31" s="329"/>
      <c r="Z31" s="330"/>
      <c r="AA31" s="328"/>
      <c r="AB31" s="329"/>
      <c r="AC31" s="329"/>
      <c r="AD31" s="330"/>
      <c r="AE31" s="392"/>
      <c r="AF31" s="393"/>
      <c r="AG31" s="393"/>
      <c r="AH31" s="394"/>
      <c r="AI31" s="172">
        <f>ROUND(AE31*(1+$AO$4),2)</f>
        <v>0</v>
      </c>
      <c r="AJ31" s="328">
        <f t="shared" ref="AJ31" si="15">ROUND(W31*AE31,2)</f>
        <v>0</v>
      </c>
      <c r="AK31" s="329"/>
      <c r="AL31" s="329"/>
      <c r="AM31" s="330"/>
      <c r="AN31" s="328">
        <f>ROUND(AJ31*(1+$AO$4),2)</f>
        <v>0</v>
      </c>
      <c r="AO31" s="329"/>
      <c r="AP31" s="332"/>
      <c r="AQ31" s="130"/>
      <c r="AR31" s="147"/>
      <c r="AS31" s="131"/>
    </row>
    <row r="32" spans="1:45" s="140" customFormat="1" ht="15.75">
      <c r="A32" s="118"/>
      <c r="B32" s="382"/>
      <c r="C32" s="383"/>
      <c r="D32" s="181"/>
      <c r="E32" s="177" t="s">
        <v>10</v>
      </c>
      <c r="F32" s="403" t="s">
        <v>92</v>
      </c>
      <c r="G32" s="404"/>
      <c r="H32" s="404"/>
      <c r="I32" s="404"/>
      <c r="J32" s="404"/>
      <c r="K32" s="404"/>
      <c r="L32" s="404"/>
      <c r="M32" s="404"/>
      <c r="N32" s="404"/>
      <c r="O32" s="404"/>
      <c r="P32" s="404"/>
      <c r="Q32" s="404"/>
      <c r="R32" s="404"/>
      <c r="S32" s="404"/>
      <c r="T32" s="405"/>
      <c r="U32" s="398"/>
      <c r="V32" s="399"/>
      <c r="W32" s="103"/>
      <c r="X32" s="104"/>
      <c r="Y32" s="104"/>
      <c r="Z32" s="105"/>
      <c r="AA32" s="103"/>
      <c r="AB32" s="104"/>
      <c r="AC32" s="104"/>
      <c r="AD32" s="105"/>
      <c r="AE32" s="103"/>
      <c r="AF32" s="104"/>
      <c r="AG32" s="104"/>
      <c r="AH32" s="105"/>
      <c r="AI32" s="104"/>
      <c r="AJ32" s="400">
        <f>AJ33+AJ50+AJ66+AJ82</f>
        <v>0</v>
      </c>
      <c r="AK32" s="401"/>
      <c r="AL32" s="401"/>
      <c r="AM32" s="402"/>
      <c r="AN32" s="400">
        <f>AN33+AN50+AN66+AN82</f>
        <v>0</v>
      </c>
      <c r="AO32" s="401"/>
      <c r="AP32" s="406"/>
      <c r="AQ32" s="195"/>
      <c r="AR32" s="148"/>
      <c r="AS32" s="131"/>
    </row>
    <row r="33" spans="1:45" s="140" customFormat="1" ht="15.75">
      <c r="A33" s="118"/>
      <c r="B33" s="382"/>
      <c r="C33" s="383"/>
      <c r="D33" s="181"/>
      <c r="E33" s="177" t="s">
        <v>248</v>
      </c>
      <c r="F33" s="403" t="s">
        <v>207</v>
      </c>
      <c r="G33" s="404"/>
      <c r="H33" s="404"/>
      <c r="I33" s="404"/>
      <c r="J33" s="404"/>
      <c r="K33" s="404"/>
      <c r="L33" s="404"/>
      <c r="M33" s="404"/>
      <c r="N33" s="404"/>
      <c r="O33" s="404"/>
      <c r="P33" s="404"/>
      <c r="Q33" s="404"/>
      <c r="R33" s="404"/>
      <c r="S33" s="404"/>
      <c r="T33" s="405"/>
      <c r="U33" s="398"/>
      <c r="V33" s="399"/>
      <c r="W33" s="103"/>
      <c r="X33" s="104"/>
      <c r="Y33" s="104"/>
      <c r="Z33" s="105"/>
      <c r="AA33" s="103"/>
      <c r="AB33" s="104"/>
      <c r="AC33" s="104"/>
      <c r="AD33" s="105"/>
      <c r="AE33" s="103"/>
      <c r="AF33" s="104"/>
      <c r="AG33" s="104"/>
      <c r="AH33" s="105"/>
      <c r="AI33" s="104"/>
      <c r="AJ33" s="400">
        <f>SUM(AJ34:AM49)</f>
        <v>0</v>
      </c>
      <c r="AK33" s="401"/>
      <c r="AL33" s="401"/>
      <c r="AM33" s="402"/>
      <c r="AN33" s="400">
        <f>SUM(AN34:AP49)</f>
        <v>0</v>
      </c>
      <c r="AO33" s="401"/>
      <c r="AP33" s="406"/>
      <c r="AQ33" s="195"/>
      <c r="AR33" s="148"/>
      <c r="AS33" s="131"/>
    </row>
    <row r="34" spans="1:45" s="118" customFormat="1" ht="76.5" customHeight="1">
      <c r="B34" s="341" t="s">
        <v>190</v>
      </c>
      <c r="C34" s="342"/>
      <c r="D34" s="171" t="s">
        <v>117</v>
      </c>
      <c r="E34" s="112" t="s">
        <v>249</v>
      </c>
      <c r="F34" s="384" t="s">
        <v>147</v>
      </c>
      <c r="G34" s="385"/>
      <c r="H34" s="385"/>
      <c r="I34" s="385"/>
      <c r="J34" s="385"/>
      <c r="K34" s="385"/>
      <c r="L34" s="385"/>
      <c r="M34" s="385"/>
      <c r="N34" s="385"/>
      <c r="O34" s="385"/>
      <c r="P34" s="385"/>
      <c r="Q34" s="385"/>
      <c r="R34" s="385"/>
      <c r="S34" s="385"/>
      <c r="T34" s="386"/>
      <c r="U34" s="367" t="s">
        <v>30</v>
      </c>
      <c r="V34" s="368"/>
      <c r="W34" s="328">
        <v>1</v>
      </c>
      <c r="X34" s="329"/>
      <c r="Y34" s="329"/>
      <c r="Z34" s="330"/>
      <c r="AA34" s="328"/>
      <c r="AB34" s="329"/>
      <c r="AC34" s="329"/>
      <c r="AD34" s="330"/>
      <c r="AE34" s="331"/>
      <c r="AF34" s="331"/>
      <c r="AG34" s="331"/>
      <c r="AH34" s="331"/>
      <c r="AI34" s="172">
        <f t="shared" ref="AI34:AI49" si="16">ROUND(AE34*(1+$AO$4),2)</f>
        <v>0</v>
      </c>
      <c r="AJ34" s="328">
        <f t="shared" ref="AJ34" si="17">ROUND(W34*AE34,2)</f>
        <v>0</v>
      </c>
      <c r="AK34" s="329"/>
      <c r="AL34" s="329"/>
      <c r="AM34" s="330"/>
      <c r="AN34" s="328">
        <f t="shared" ref="AN34:AN49" si="18">ROUND(AJ34*(1+$AO$4),2)</f>
        <v>0</v>
      </c>
      <c r="AO34" s="329"/>
      <c r="AP34" s="332"/>
      <c r="AQ34" s="130"/>
      <c r="AR34" s="147"/>
      <c r="AS34" s="131"/>
    </row>
    <row r="35" spans="1:45" s="118" customFormat="1" ht="76.5" customHeight="1">
      <c r="B35" s="341" t="s">
        <v>103</v>
      </c>
      <c r="C35" s="342"/>
      <c r="D35" s="171"/>
      <c r="E35" s="112" t="s">
        <v>250</v>
      </c>
      <c r="F35" s="384" t="s">
        <v>148</v>
      </c>
      <c r="G35" s="385"/>
      <c r="H35" s="385"/>
      <c r="I35" s="385"/>
      <c r="J35" s="385"/>
      <c r="K35" s="385"/>
      <c r="L35" s="385"/>
      <c r="M35" s="385"/>
      <c r="N35" s="385"/>
      <c r="O35" s="385"/>
      <c r="P35" s="385"/>
      <c r="Q35" s="385"/>
      <c r="R35" s="385"/>
      <c r="S35" s="385"/>
      <c r="T35" s="386"/>
      <c r="U35" s="367" t="s">
        <v>22</v>
      </c>
      <c r="V35" s="368"/>
      <c r="W35" s="328">
        <f>5*9</f>
        <v>45</v>
      </c>
      <c r="X35" s="329"/>
      <c r="Y35" s="329"/>
      <c r="Z35" s="330"/>
      <c r="AA35" s="328">
        <v>46.47</v>
      </c>
      <c r="AB35" s="329"/>
      <c r="AC35" s="329"/>
      <c r="AD35" s="330"/>
      <c r="AE35" s="392"/>
      <c r="AF35" s="393"/>
      <c r="AG35" s="393"/>
      <c r="AH35" s="394"/>
      <c r="AI35" s="172">
        <f t="shared" si="16"/>
        <v>0</v>
      </c>
      <c r="AJ35" s="328">
        <f t="shared" ref="AJ35" si="19">ROUND(W35*AE35,2)</f>
        <v>0</v>
      </c>
      <c r="AK35" s="329"/>
      <c r="AL35" s="329"/>
      <c r="AM35" s="330"/>
      <c r="AN35" s="328">
        <f t="shared" si="18"/>
        <v>0</v>
      </c>
      <c r="AO35" s="329"/>
      <c r="AP35" s="332"/>
      <c r="AQ35" s="130"/>
      <c r="AR35" s="147"/>
      <c r="AS35" s="131"/>
    </row>
    <row r="36" spans="1:45" s="118" customFormat="1" ht="76.5" customHeight="1">
      <c r="B36" s="341">
        <v>100344</v>
      </c>
      <c r="C36" s="342"/>
      <c r="D36" s="171" t="s">
        <v>82</v>
      </c>
      <c r="E36" s="112" t="s">
        <v>251</v>
      </c>
      <c r="F36" s="384" t="s">
        <v>110</v>
      </c>
      <c r="G36" s="385"/>
      <c r="H36" s="385"/>
      <c r="I36" s="385"/>
      <c r="J36" s="385"/>
      <c r="K36" s="385"/>
      <c r="L36" s="385"/>
      <c r="M36" s="385"/>
      <c r="N36" s="385"/>
      <c r="O36" s="385"/>
      <c r="P36" s="385"/>
      <c r="Q36" s="385"/>
      <c r="R36" s="385"/>
      <c r="S36" s="385"/>
      <c r="T36" s="386"/>
      <c r="U36" s="388" t="s">
        <v>31</v>
      </c>
      <c r="V36" s="389"/>
      <c r="W36" s="328">
        <v>4703.6000000000004</v>
      </c>
      <c r="X36" s="329"/>
      <c r="Y36" s="329"/>
      <c r="Z36" s="330"/>
      <c r="AA36" s="328"/>
      <c r="AB36" s="329"/>
      <c r="AC36" s="329"/>
      <c r="AD36" s="330"/>
      <c r="AE36" s="331"/>
      <c r="AF36" s="331"/>
      <c r="AG36" s="331"/>
      <c r="AH36" s="331"/>
      <c r="AI36" s="172">
        <f t="shared" si="16"/>
        <v>0</v>
      </c>
      <c r="AJ36" s="328">
        <f t="shared" ref="AJ36" si="20">ROUND(W36*AE36,2)</f>
        <v>0</v>
      </c>
      <c r="AK36" s="329"/>
      <c r="AL36" s="329"/>
      <c r="AM36" s="330"/>
      <c r="AN36" s="328">
        <f t="shared" si="18"/>
        <v>0</v>
      </c>
      <c r="AO36" s="329"/>
      <c r="AP36" s="332"/>
      <c r="AQ36" s="130"/>
      <c r="AR36" s="147"/>
      <c r="AS36" s="131"/>
    </row>
    <row r="37" spans="1:45" s="118" customFormat="1" ht="76.5" customHeight="1">
      <c r="B37" s="341">
        <v>100346</v>
      </c>
      <c r="C37" s="342"/>
      <c r="D37" s="171" t="s">
        <v>82</v>
      </c>
      <c r="E37" s="112" t="s">
        <v>252</v>
      </c>
      <c r="F37" s="384" t="s">
        <v>111</v>
      </c>
      <c r="G37" s="385"/>
      <c r="H37" s="385"/>
      <c r="I37" s="385"/>
      <c r="J37" s="385"/>
      <c r="K37" s="385"/>
      <c r="L37" s="385"/>
      <c r="M37" s="385"/>
      <c r="N37" s="385"/>
      <c r="O37" s="385"/>
      <c r="P37" s="385"/>
      <c r="Q37" s="385"/>
      <c r="R37" s="385"/>
      <c r="S37" s="385"/>
      <c r="T37" s="386"/>
      <c r="U37" s="388" t="s">
        <v>31</v>
      </c>
      <c r="V37" s="389"/>
      <c r="W37" s="328">
        <v>17437.7</v>
      </c>
      <c r="X37" s="329"/>
      <c r="Y37" s="329"/>
      <c r="Z37" s="330"/>
      <c r="AA37" s="328"/>
      <c r="AB37" s="329"/>
      <c r="AC37" s="329"/>
      <c r="AD37" s="330"/>
      <c r="AE37" s="331"/>
      <c r="AF37" s="331"/>
      <c r="AG37" s="331"/>
      <c r="AH37" s="331"/>
      <c r="AI37" s="172">
        <f t="shared" si="16"/>
        <v>0</v>
      </c>
      <c r="AJ37" s="328">
        <f t="shared" ref="AJ37" si="21">ROUND(W37*AE37,2)</f>
        <v>0</v>
      </c>
      <c r="AK37" s="329"/>
      <c r="AL37" s="329"/>
      <c r="AM37" s="330"/>
      <c r="AN37" s="328">
        <f t="shared" si="18"/>
        <v>0</v>
      </c>
      <c r="AO37" s="329"/>
      <c r="AP37" s="332"/>
      <c r="AQ37" s="130"/>
      <c r="AR37" s="147"/>
      <c r="AS37" s="131"/>
    </row>
    <row r="38" spans="1:45" s="118" customFormat="1" ht="76.5" customHeight="1">
      <c r="B38" s="341" t="s">
        <v>104</v>
      </c>
      <c r="C38" s="342"/>
      <c r="D38" s="171"/>
      <c r="E38" s="112" t="s">
        <v>253</v>
      </c>
      <c r="F38" s="384" t="s">
        <v>112</v>
      </c>
      <c r="G38" s="385"/>
      <c r="H38" s="385"/>
      <c r="I38" s="385"/>
      <c r="J38" s="385"/>
      <c r="K38" s="385"/>
      <c r="L38" s="385"/>
      <c r="M38" s="385"/>
      <c r="N38" s="385"/>
      <c r="O38" s="385"/>
      <c r="P38" s="385"/>
      <c r="Q38" s="385"/>
      <c r="R38" s="385"/>
      <c r="S38" s="385"/>
      <c r="T38" s="386"/>
      <c r="U38" s="388" t="s">
        <v>31</v>
      </c>
      <c r="V38" s="389"/>
      <c r="W38" s="328">
        <v>22</v>
      </c>
      <c r="X38" s="329"/>
      <c r="Y38" s="329"/>
      <c r="Z38" s="330"/>
      <c r="AA38" s="328"/>
      <c r="AB38" s="329"/>
      <c r="AC38" s="329"/>
      <c r="AD38" s="330"/>
      <c r="AE38" s="392"/>
      <c r="AF38" s="393"/>
      <c r="AG38" s="393"/>
      <c r="AH38" s="394"/>
      <c r="AI38" s="172">
        <f t="shared" si="16"/>
        <v>0</v>
      </c>
      <c r="AJ38" s="328">
        <f t="shared" ref="AJ38" si="22">ROUND(W38*AE38,2)</f>
        <v>0</v>
      </c>
      <c r="AK38" s="329"/>
      <c r="AL38" s="329"/>
      <c r="AM38" s="330"/>
      <c r="AN38" s="328">
        <f t="shared" si="18"/>
        <v>0</v>
      </c>
      <c r="AO38" s="329"/>
      <c r="AP38" s="332"/>
      <c r="AQ38" s="130"/>
      <c r="AR38" s="147"/>
      <c r="AS38" s="131"/>
    </row>
    <row r="39" spans="1:45" s="118" customFormat="1" ht="76.5" customHeight="1">
      <c r="B39" s="390" t="s">
        <v>105</v>
      </c>
      <c r="C39" s="391"/>
      <c r="D39" s="182"/>
      <c r="E39" s="112" t="s">
        <v>254</v>
      </c>
      <c r="F39" s="361" t="s">
        <v>123</v>
      </c>
      <c r="G39" s="362"/>
      <c r="H39" s="362"/>
      <c r="I39" s="362"/>
      <c r="J39" s="362"/>
      <c r="K39" s="362"/>
      <c r="L39" s="362"/>
      <c r="M39" s="362"/>
      <c r="N39" s="362"/>
      <c r="O39" s="362"/>
      <c r="P39" s="362"/>
      <c r="Q39" s="362"/>
      <c r="R39" s="362"/>
      <c r="S39" s="362"/>
      <c r="T39" s="363"/>
      <c r="U39" s="364" t="s">
        <v>29</v>
      </c>
      <c r="V39" s="365"/>
      <c r="W39" s="328">
        <v>117.87</v>
      </c>
      <c r="X39" s="329"/>
      <c r="Y39" s="329"/>
      <c r="Z39" s="330"/>
      <c r="AA39" s="387"/>
      <c r="AB39" s="387"/>
      <c r="AC39" s="387"/>
      <c r="AD39" s="387"/>
      <c r="AE39" s="392"/>
      <c r="AF39" s="393"/>
      <c r="AG39" s="393"/>
      <c r="AH39" s="394"/>
      <c r="AI39" s="172">
        <f t="shared" si="16"/>
        <v>0</v>
      </c>
      <c r="AJ39" s="328">
        <f t="shared" ref="AJ39" si="23">ROUND(W39*AE39,2)</f>
        <v>0</v>
      </c>
      <c r="AK39" s="329"/>
      <c r="AL39" s="329"/>
      <c r="AM39" s="330"/>
      <c r="AN39" s="328">
        <f t="shared" si="18"/>
        <v>0</v>
      </c>
      <c r="AO39" s="329"/>
      <c r="AP39" s="332"/>
      <c r="AQ39" s="130"/>
      <c r="AR39" s="147"/>
      <c r="AS39" s="131"/>
    </row>
    <row r="40" spans="1:45" s="118" customFormat="1" ht="76.5" customHeight="1">
      <c r="B40" s="412">
        <v>100341</v>
      </c>
      <c r="C40" s="370"/>
      <c r="D40" s="183" t="s">
        <v>82</v>
      </c>
      <c r="E40" s="112" t="s">
        <v>255</v>
      </c>
      <c r="F40" s="361" t="s">
        <v>124</v>
      </c>
      <c r="G40" s="362"/>
      <c r="H40" s="362"/>
      <c r="I40" s="362"/>
      <c r="J40" s="362"/>
      <c r="K40" s="362"/>
      <c r="L40" s="362"/>
      <c r="M40" s="362"/>
      <c r="N40" s="362"/>
      <c r="O40" s="362"/>
      <c r="P40" s="362"/>
      <c r="Q40" s="362"/>
      <c r="R40" s="362"/>
      <c r="S40" s="362"/>
      <c r="T40" s="363"/>
      <c r="U40" s="364" t="s">
        <v>28</v>
      </c>
      <c r="V40" s="365"/>
      <c r="W40" s="328">
        <v>966.61</v>
      </c>
      <c r="X40" s="329"/>
      <c r="Y40" s="329"/>
      <c r="Z40" s="330"/>
      <c r="AA40" s="387">
        <v>36.28</v>
      </c>
      <c r="AB40" s="387"/>
      <c r="AC40" s="387"/>
      <c r="AD40" s="387"/>
      <c r="AE40" s="331"/>
      <c r="AF40" s="331"/>
      <c r="AG40" s="331"/>
      <c r="AH40" s="331"/>
      <c r="AI40" s="172">
        <f t="shared" si="16"/>
        <v>0</v>
      </c>
      <c r="AJ40" s="328">
        <f t="shared" ref="AJ40:AJ45" si="24">ROUND(W40*AE40,2)</f>
        <v>0</v>
      </c>
      <c r="AK40" s="329"/>
      <c r="AL40" s="329"/>
      <c r="AM40" s="330"/>
      <c r="AN40" s="328">
        <f t="shared" si="18"/>
        <v>0</v>
      </c>
      <c r="AO40" s="329"/>
      <c r="AP40" s="332"/>
      <c r="AQ40" s="130"/>
      <c r="AR40" s="147"/>
      <c r="AS40" s="131"/>
    </row>
    <row r="41" spans="1:45" s="118" customFormat="1" ht="76.5" customHeight="1">
      <c r="B41" s="341">
        <v>5605938</v>
      </c>
      <c r="C41" s="342"/>
      <c r="D41" s="171" t="s">
        <v>107</v>
      </c>
      <c r="E41" s="112" t="s">
        <v>256</v>
      </c>
      <c r="F41" s="384" t="s">
        <v>106</v>
      </c>
      <c r="G41" s="385"/>
      <c r="H41" s="385"/>
      <c r="I41" s="385"/>
      <c r="J41" s="385"/>
      <c r="K41" s="385"/>
      <c r="L41" s="385"/>
      <c r="M41" s="385"/>
      <c r="N41" s="385"/>
      <c r="O41" s="385"/>
      <c r="P41" s="385"/>
      <c r="Q41" s="385"/>
      <c r="R41" s="385"/>
      <c r="S41" s="385"/>
      <c r="T41" s="386"/>
      <c r="U41" s="388" t="s">
        <v>21</v>
      </c>
      <c r="V41" s="389"/>
      <c r="W41" s="328">
        <v>2190</v>
      </c>
      <c r="X41" s="329"/>
      <c r="Y41" s="329"/>
      <c r="Z41" s="330"/>
      <c r="AA41" s="328"/>
      <c r="AB41" s="329"/>
      <c r="AC41" s="329"/>
      <c r="AD41" s="330"/>
      <c r="AE41" s="331"/>
      <c r="AF41" s="331"/>
      <c r="AG41" s="331"/>
      <c r="AH41" s="331"/>
      <c r="AI41" s="172">
        <f t="shared" si="16"/>
        <v>0</v>
      </c>
      <c r="AJ41" s="328">
        <f t="shared" ref="AJ41" si="25">ROUND(W41*AE41,2)</f>
        <v>0</v>
      </c>
      <c r="AK41" s="329"/>
      <c r="AL41" s="329"/>
      <c r="AM41" s="330"/>
      <c r="AN41" s="328">
        <f t="shared" si="18"/>
        <v>0</v>
      </c>
      <c r="AO41" s="329"/>
      <c r="AP41" s="332"/>
      <c r="AQ41" s="130"/>
      <c r="AR41" s="147"/>
      <c r="AS41" s="131"/>
    </row>
    <row r="42" spans="1:45" s="118" customFormat="1" ht="76.5" customHeight="1">
      <c r="B42" s="407">
        <v>5605945</v>
      </c>
      <c r="C42" s="408"/>
      <c r="D42" s="184" t="s">
        <v>107</v>
      </c>
      <c r="E42" s="112" t="s">
        <v>257</v>
      </c>
      <c r="F42" s="384" t="s">
        <v>114</v>
      </c>
      <c r="G42" s="385"/>
      <c r="H42" s="385"/>
      <c r="I42" s="385"/>
      <c r="J42" s="385"/>
      <c r="K42" s="385"/>
      <c r="L42" s="385"/>
      <c r="M42" s="385"/>
      <c r="N42" s="385"/>
      <c r="O42" s="385"/>
      <c r="P42" s="385"/>
      <c r="Q42" s="385"/>
      <c r="R42" s="385"/>
      <c r="S42" s="385"/>
      <c r="T42" s="386"/>
      <c r="U42" s="388" t="s">
        <v>22</v>
      </c>
      <c r="V42" s="389"/>
      <c r="W42" s="328">
        <v>146</v>
      </c>
      <c r="X42" s="329"/>
      <c r="Y42" s="329"/>
      <c r="Z42" s="330"/>
      <c r="AA42" s="409"/>
      <c r="AB42" s="410"/>
      <c r="AC42" s="410"/>
      <c r="AD42" s="411"/>
      <c r="AE42" s="331"/>
      <c r="AF42" s="331"/>
      <c r="AG42" s="331"/>
      <c r="AH42" s="331"/>
      <c r="AI42" s="172">
        <f t="shared" si="16"/>
        <v>0</v>
      </c>
      <c r="AJ42" s="328">
        <f t="shared" ref="AJ42" si="26">ROUND(W42*AE42,2)</f>
        <v>0</v>
      </c>
      <c r="AK42" s="329"/>
      <c r="AL42" s="329"/>
      <c r="AM42" s="330"/>
      <c r="AN42" s="328">
        <f t="shared" si="18"/>
        <v>0</v>
      </c>
      <c r="AO42" s="329"/>
      <c r="AP42" s="332"/>
      <c r="AQ42" s="130"/>
      <c r="AR42" s="147"/>
      <c r="AS42" s="131"/>
    </row>
    <row r="43" spans="1:45" s="118" customFormat="1" ht="76.5" customHeight="1">
      <c r="B43" s="341">
        <v>5605882</v>
      </c>
      <c r="C43" s="342"/>
      <c r="D43" s="171" t="s">
        <v>107</v>
      </c>
      <c r="E43" s="112" t="s">
        <v>258</v>
      </c>
      <c r="F43" s="384" t="s">
        <v>113</v>
      </c>
      <c r="G43" s="385"/>
      <c r="H43" s="385"/>
      <c r="I43" s="385"/>
      <c r="J43" s="385"/>
      <c r="K43" s="385"/>
      <c r="L43" s="385"/>
      <c r="M43" s="385"/>
      <c r="N43" s="385"/>
      <c r="O43" s="385"/>
      <c r="P43" s="385"/>
      <c r="Q43" s="385"/>
      <c r="R43" s="385"/>
      <c r="S43" s="385"/>
      <c r="T43" s="386"/>
      <c r="U43" s="388" t="s">
        <v>21</v>
      </c>
      <c r="V43" s="389"/>
      <c r="W43" s="328">
        <f>W41</f>
        <v>2190</v>
      </c>
      <c r="X43" s="329"/>
      <c r="Y43" s="329"/>
      <c r="Z43" s="330"/>
      <c r="AA43" s="328"/>
      <c r="AB43" s="329"/>
      <c r="AC43" s="329"/>
      <c r="AD43" s="330"/>
      <c r="AE43" s="331"/>
      <c r="AF43" s="331"/>
      <c r="AG43" s="331"/>
      <c r="AH43" s="331"/>
      <c r="AI43" s="172">
        <f t="shared" si="16"/>
        <v>0</v>
      </c>
      <c r="AJ43" s="328">
        <f t="shared" ref="AJ43" si="27">ROUND(W43*AE43,2)</f>
        <v>0</v>
      </c>
      <c r="AK43" s="329"/>
      <c r="AL43" s="329"/>
      <c r="AM43" s="330"/>
      <c r="AN43" s="328">
        <f t="shared" si="18"/>
        <v>0</v>
      </c>
      <c r="AO43" s="329"/>
      <c r="AP43" s="332"/>
      <c r="AQ43" s="130"/>
      <c r="AR43" s="147"/>
      <c r="AS43" s="131"/>
    </row>
    <row r="44" spans="1:45" s="118" customFormat="1" ht="76.5" customHeight="1">
      <c r="B44" s="369" t="s">
        <v>109</v>
      </c>
      <c r="C44" s="370"/>
      <c r="D44" s="183" t="s">
        <v>108</v>
      </c>
      <c r="E44" s="112" t="s">
        <v>259</v>
      </c>
      <c r="F44" s="361" t="s">
        <v>115</v>
      </c>
      <c r="G44" s="362"/>
      <c r="H44" s="362"/>
      <c r="I44" s="362"/>
      <c r="J44" s="362"/>
      <c r="K44" s="362"/>
      <c r="L44" s="362"/>
      <c r="M44" s="362"/>
      <c r="N44" s="362"/>
      <c r="O44" s="362"/>
      <c r="P44" s="362"/>
      <c r="Q44" s="362"/>
      <c r="R44" s="362"/>
      <c r="S44" s="362"/>
      <c r="T44" s="363"/>
      <c r="U44" s="364" t="s">
        <v>28</v>
      </c>
      <c r="V44" s="365"/>
      <c r="W44" s="328">
        <v>1.6</v>
      </c>
      <c r="X44" s="329"/>
      <c r="Y44" s="329"/>
      <c r="Z44" s="330"/>
      <c r="AA44" s="387">
        <v>64.650000000000006</v>
      </c>
      <c r="AB44" s="387"/>
      <c r="AC44" s="387"/>
      <c r="AD44" s="387"/>
      <c r="AE44" s="331"/>
      <c r="AF44" s="331"/>
      <c r="AG44" s="331"/>
      <c r="AH44" s="331"/>
      <c r="AI44" s="172">
        <f t="shared" si="16"/>
        <v>0</v>
      </c>
      <c r="AJ44" s="328">
        <f t="shared" si="24"/>
        <v>0</v>
      </c>
      <c r="AK44" s="329"/>
      <c r="AL44" s="329"/>
      <c r="AM44" s="330"/>
      <c r="AN44" s="328">
        <f t="shared" si="18"/>
        <v>0</v>
      </c>
      <c r="AO44" s="329"/>
      <c r="AP44" s="332"/>
      <c r="AQ44" s="130"/>
      <c r="AR44" s="147"/>
      <c r="AS44" s="131"/>
    </row>
    <row r="45" spans="1:45" s="118" customFormat="1" ht="76.5" customHeight="1">
      <c r="B45" s="412">
        <v>102713</v>
      </c>
      <c r="C45" s="370"/>
      <c r="D45" s="183" t="s">
        <v>82</v>
      </c>
      <c r="E45" s="112" t="s">
        <v>260</v>
      </c>
      <c r="F45" s="361" t="s">
        <v>155</v>
      </c>
      <c r="G45" s="362"/>
      <c r="H45" s="362"/>
      <c r="I45" s="362"/>
      <c r="J45" s="362"/>
      <c r="K45" s="362"/>
      <c r="L45" s="362"/>
      <c r="M45" s="362"/>
      <c r="N45" s="362"/>
      <c r="O45" s="362"/>
      <c r="P45" s="362"/>
      <c r="Q45" s="362"/>
      <c r="R45" s="362"/>
      <c r="S45" s="362"/>
      <c r="T45" s="363"/>
      <c r="U45" s="364" t="s">
        <v>28</v>
      </c>
      <c r="V45" s="365"/>
      <c r="W45" s="328">
        <v>188.44</v>
      </c>
      <c r="X45" s="329"/>
      <c r="Y45" s="329"/>
      <c r="Z45" s="330"/>
      <c r="AA45" s="387">
        <v>3.93</v>
      </c>
      <c r="AB45" s="387"/>
      <c r="AC45" s="387"/>
      <c r="AD45" s="387"/>
      <c r="AE45" s="331"/>
      <c r="AF45" s="331"/>
      <c r="AG45" s="331"/>
      <c r="AH45" s="331"/>
      <c r="AI45" s="172">
        <f t="shared" si="16"/>
        <v>0</v>
      </c>
      <c r="AJ45" s="328">
        <f t="shared" si="24"/>
        <v>0</v>
      </c>
      <c r="AK45" s="329"/>
      <c r="AL45" s="329"/>
      <c r="AM45" s="330"/>
      <c r="AN45" s="328">
        <f t="shared" si="18"/>
        <v>0</v>
      </c>
      <c r="AO45" s="329"/>
      <c r="AP45" s="332"/>
      <c r="AQ45" s="130"/>
      <c r="AR45" s="147"/>
      <c r="AS45" s="131"/>
    </row>
    <row r="46" spans="1:45" s="118" customFormat="1" ht="76.5" customHeight="1">
      <c r="B46" s="369" t="s">
        <v>125</v>
      </c>
      <c r="C46" s="370"/>
      <c r="D46" s="183" t="s">
        <v>127</v>
      </c>
      <c r="E46" s="112" t="s">
        <v>261</v>
      </c>
      <c r="F46" s="361" t="s">
        <v>126</v>
      </c>
      <c r="G46" s="362"/>
      <c r="H46" s="362"/>
      <c r="I46" s="362"/>
      <c r="J46" s="362"/>
      <c r="K46" s="362"/>
      <c r="L46" s="362"/>
      <c r="M46" s="362"/>
      <c r="N46" s="362"/>
      <c r="O46" s="362"/>
      <c r="P46" s="362"/>
      <c r="Q46" s="362"/>
      <c r="R46" s="362"/>
      <c r="S46" s="362"/>
      <c r="T46" s="363"/>
      <c r="U46" s="364" t="s">
        <v>29</v>
      </c>
      <c r="V46" s="365"/>
      <c r="W46" s="328">
        <v>90</v>
      </c>
      <c r="X46" s="329"/>
      <c r="Y46" s="329"/>
      <c r="Z46" s="330"/>
      <c r="AA46" s="387"/>
      <c r="AB46" s="387"/>
      <c r="AC46" s="387"/>
      <c r="AD46" s="387"/>
      <c r="AE46" s="331"/>
      <c r="AF46" s="331"/>
      <c r="AG46" s="331"/>
      <c r="AH46" s="331"/>
      <c r="AI46" s="172">
        <f t="shared" si="16"/>
        <v>0</v>
      </c>
      <c r="AJ46" s="328">
        <f t="shared" ref="AJ46:AJ49" si="28">ROUND(W46*AE46,2)</f>
        <v>0</v>
      </c>
      <c r="AK46" s="329"/>
      <c r="AL46" s="329"/>
      <c r="AM46" s="330"/>
      <c r="AN46" s="328">
        <f t="shared" si="18"/>
        <v>0</v>
      </c>
      <c r="AO46" s="329"/>
      <c r="AP46" s="332"/>
      <c r="AQ46" s="130"/>
      <c r="AR46" s="147"/>
      <c r="AS46" s="131"/>
    </row>
    <row r="47" spans="1:45" s="118" customFormat="1" ht="76.5" customHeight="1">
      <c r="B47" s="369" t="s">
        <v>129</v>
      </c>
      <c r="C47" s="370"/>
      <c r="D47" s="183" t="s">
        <v>107</v>
      </c>
      <c r="E47" s="112" t="s">
        <v>262</v>
      </c>
      <c r="F47" s="361" t="s">
        <v>128</v>
      </c>
      <c r="G47" s="362"/>
      <c r="H47" s="362"/>
      <c r="I47" s="362"/>
      <c r="J47" s="362"/>
      <c r="K47" s="362"/>
      <c r="L47" s="362"/>
      <c r="M47" s="362"/>
      <c r="N47" s="362"/>
      <c r="O47" s="362"/>
      <c r="P47" s="362"/>
      <c r="Q47" s="362"/>
      <c r="R47" s="362"/>
      <c r="S47" s="362"/>
      <c r="T47" s="363"/>
      <c r="U47" s="364" t="s">
        <v>21</v>
      </c>
      <c r="V47" s="365"/>
      <c r="W47" s="328">
        <v>180</v>
      </c>
      <c r="X47" s="329"/>
      <c r="Y47" s="329"/>
      <c r="Z47" s="330"/>
      <c r="AA47" s="387"/>
      <c r="AB47" s="387"/>
      <c r="AC47" s="387"/>
      <c r="AD47" s="387"/>
      <c r="AE47" s="331"/>
      <c r="AF47" s="331"/>
      <c r="AG47" s="331"/>
      <c r="AH47" s="331"/>
      <c r="AI47" s="172">
        <f t="shared" si="16"/>
        <v>0</v>
      </c>
      <c r="AJ47" s="328">
        <f t="shared" si="28"/>
        <v>0</v>
      </c>
      <c r="AK47" s="329"/>
      <c r="AL47" s="329"/>
      <c r="AM47" s="330"/>
      <c r="AN47" s="328">
        <f t="shared" si="18"/>
        <v>0</v>
      </c>
      <c r="AO47" s="329"/>
      <c r="AP47" s="332"/>
      <c r="AQ47" s="130"/>
      <c r="AR47" s="147"/>
      <c r="AS47" s="131"/>
    </row>
    <row r="48" spans="1:45" s="118" customFormat="1" ht="76.5" customHeight="1">
      <c r="B48" s="341">
        <v>2003821</v>
      </c>
      <c r="C48" s="342"/>
      <c r="D48" s="171" t="s">
        <v>107</v>
      </c>
      <c r="E48" s="112" t="s">
        <v>263</v>
      </c>
      <c r="F48" s="384" t="s">
        <v>130</v>
      </c>
      <c r="G48" s="385"/>
      <c r="H48" s="385"/>
      <c r="I48" s="385"/>
      <c r="J48" s="385"/>
      <c r="K48" s="385"/>
      <c r="L48" s="385"/>
      <c r="M48" s="385"/>
      <c r="N48" s="385"/>
      <c r="O48" s="385"/>
      <c r="P48" s="385"/>
      <c r="Q48" s="385"/>
      <c r="R48" s="385"/>
      <c r="S48" s="385"/>
      <c r="T48" s="386"/>
      <c r="U48" s="367" t="s">
        <v>22</v>
      </c>
      <c r="V48" s="368"/>
      <c r="W48" s="328">
        <v>101</v>
      </c>
      <c r="X48" s="329"/>
      <c r="Y48" s="329"/>
      <c r="Z48" s="330"/>
      <c r="AA48" s="328"/>
      <c r="AB48" s="329"/>
      <c r="AC48" s="329"/>
      <c r="AD48" s="330"/>
      <c r="AE48" s="331"/>
      <c r="AF48" s="331"/>
      <c r="AG48" s="331"/>
      <c r="AH48" s="331"/>
      <c r="AI48" s="172">
        <f t="shared" si="16"/>
        <v>0</v>
      </c>
      <c r="AJ48" s="328">
        <f t="shared" si="28"/>
        <v>0</v>
      </c>
      <c r="AK48" s="329"/>
      <c r="AL48" s="329"/>
      <c r="AM48" s="330"/>
      <c r="AN48" s="328">
        <f t="shared" si="18"/>
        <v>0</v>
      </c>
      <c r="AO48" s="329"/>
      <c r="AP48" s="332"/>
      <c r="AQ48" s="130"/>
      <c r="AR48" s="147"/>
      <c r="AS48" s="131"/>
    </row>
    <row r="49" spans="1:45" s="118" customFormat="1" ht="76.5" customHeight="1">
      <c r="B49" s="369" t="s">
        <v>132</v>
      </c>
      <c r="C49" s="370"/>
      <c r="D49" s="171" t="s">
        <v>107</v>
      </c>
      <c r="E49" s="112" t="s">
        <v>264</v>
      </c>
      <c r="F49" s="361" t="s">
        <v>131</v>
      </c>
      <c r="G49" s="362"/>
      <c r="H49" s="362"/>
      <c r="I49" s="362"/>
      <c r="J49" s="362"/>
      <c r="K49" s="362"/>
      <c r="L49" s="362"/>
      <c r="M49" s="362"/>
      <c r="N49" s="362"/>
      <c r="O49" s="362"/>
      <c r="P49" s="362"/>
      <c r="Q49" s="362"/>
      <c r="R49" s="362"/>
      <c r="S49" s="362"/>
      <c r="T49" s="363"/>
      <c r="U49" s="364" t="s">
        <v>21</v>
      </c>
      <c r="V49" s="365"/>
      <c r="W49" s="328">
        <v>40.4</v>
      </c>
      <c r="X49" s="329"/>
      <c r="Y49" s="329"/>
      <c r="Z49" s="330"/>
      <c r="AA49" s="387"/>
      <c r="AB49" s="387"/>
      <c r="AC49" s="387"/>
      <c r="AD49" s="387"/>
      <c r="AE49" s="331"/>
      <c r="AF49" s="331"/>
      <c r="AG49" s="331"/>
      <c r="AH49" s="331"/>
      <c r="AI49" s="172">
        <f t="shared" si="16"/>
        <v>0</v>
      </c>
      <c r="AJ49" s="328">
        <f t="shared" si="28"/>
        <v>0</v>
      </c>
      <c r="AK49" s="329"/>
      <c r="AL49" s="329"/>
      <c r="AM49" s="330"/>
      <c r="AN49" s="328">
        <f t="shared" si="18"/>
        <v>0</v>
      </c>
      <c r="AO49" s="329"/>
      <c r="AP49" s="332"/>
      <c r="AQ49" s="130"/>
      <c r="AR49" s="147"/>
      <c r="AS49" s="131"/>
    </row>
    <row r="50" spans="1:45" s="140" customFormat="1" ht="15.75">
      <c r="A50" s="118"/>
      <c r="B50" s="382"/>
      <c r="C50" s="383"/>
      <c r="D50" s="176"/>
      <c r="E50" s="177" t="s">
        <v>265</v>
      </c>
      <c r="F50" s="403" t="s">
        <v>208</v>
      </c>
      <c r="G50" s="404"/>
      <c r="H50" s="404"/>
      <c r="I50" s="404"/>
      <c r="J50" s="404"/>
      <c r="K50" s="404"/>
      <c r="L50" s="404"/>
      <c r="M50" s="404"/>
      <c r="N50" s="404"/>
      <c r="O50" s="404"/>
      <c r="P50" s="404"/>
      <c r="Q50" s="404"/>
      <c r="R50" s="404"/>
      <c r="S50" s="404"/>
      <c r="T50" s="405"/>
      <c r="U50" s="398"/>
      <c r="V50" s="399"/>
      <c r="W50" s="103"/>
      <c r="X50" s="104"/>
      <c r="Y50" s="104"/>
      <c r="Z50" s="105"/>
      <c r="AA50" s="103"/>
      <c r="AB50" s="104"/>
      <c r="AC50" s="104"/>
      <c r="AD50" s="105"/>
      <c r="AE50" s="103"/>
      <c r="AF50" s="104"/>
      <c r="AG50" s="104"/>
      <c r="AH50" s="105"/>
      <c r="AI50" s="104"/>
      <c r="AJ50" s="400">
        <f>SUM(AJ51:AM65)</f>
        <v>0</v>
      </c>
      <c r="AK50" s="401"/>
      <c r="AL50" s="401"/>
      <c r="AM50" s="402"/>
      <c r="AN50" s="400">
        <f>SUM(AN51:AP65)</f>
        <v>0</v>
      </c>
      <c r="AO50" s="401"/>
      <c r="AP50" s="406"/>
      <c r="AQ50" s="130"/>
      <c r="AR50" s="148"/>
      <c r="AS50" s="131"/>
    </row>
    <row r="51" spans="1:45" s="118" customFormat="1" ht="76.5" customHeight="1">
      <c r="B51" s="341" t="s">
        <v>103</v>
      </c>
      <c r="C51" s="342"/>
      <c r="D51" s="171"/>
      <c r="E51" s="112" t="s">
        <v>266</v>
      </c>
      <c r="F51" s="384" t="s">
        <v>148</v>
      </c>
      <c r="G51" s="385"/>
      <c r="H51" s="385"/>
      <c r="I51" s="385"/>
      <c r="J51" s="385"/>
      <c r="K51" s="385"/>
      <c r="L51" s="385"/>
      <c r="M51" s="385"/>
      <c r="N51" s="385"/>
      <c r="O51" s="385"/>
      <c r="P51" s="385"/>
      <c r="Q51" s="385"/>
      <c r="R51" s="385"/>
      <c r="S51" s="385"/>
      <c r="T51" s="386"/>
      <c r="U51" s="367" t="s">
        <v>22</v>
      </c>
      <c r="V51" s="368"/>
      <c r="W51" s="328">
        <v>3</v>
      </c>
      <c r="X51" s="329"/>
      <c r="Y51" s="329"/>
      <c r="Z51" s="330"/>
      <c r="AA51" s="328">
        <v>46.47</v>
      </c>
      <c r="AB51" s="329"/>
      <c r="AC51" s="329"/>
      <c r="AD51" s="330"/>
      <c r="AE51" s="392"/>
      <c r="AF51" s="393"/>
      <c r="AG51" s="393"/>
      <c r="AH51" s="394"/>
      <c r="AI51" s="172">
        <f t="shared" ref="AI51:AI65" si="29">ROUND(AE51*(1+$AO$4),2)</f>
        <v>0</v>
      </c>
      <c r="AJ51" s="328">
        <f t="shared" ref="AJ51:AJ61" si="30">ROUND(W51*AE51,2)</f>
        <v>0</v>
      </c>
      <c r="AK51" s="329"/>
      <c r="AL51" s="329"/>
      <c r="AM51" s="330"/>
      <c r="AN51" s="328">
        <f t="shared" ref="AN51:AN65" si="31">ROUND(AJ51*(1+$AO$4),2)</f>
        <v>0</v>
      </c>
      <c r="AO51" s="329"/>
      <c r="AP51" s="332"/>
      <c r="AQ51" s="130"/>
      <c r="AR51" s="147"/>
      <c r="AS51" s="131"/>
    </row>
    <row r="52" spans="1:45" s="118" customFormat="1" ht="76.5" customHeight="1">
      <c r="B52" s="341">
        <v>100344</v>
      </c>
      <c r="C52" s="342"/>
      <c r="D52" s="171" t="s">
        <v>82</v>
      </c>
      <c r="E52" s="112" t="s">
        <v>267</v>
      </c>
      <c r="F52" s="384" t="s">
        <v>110</v>
      </c>
      <c r="G52" s="385"/>
      <c r="H52" s="385"/>
      <c r="I52" s="385"/>
      <c r="J52" s="385"/>
      <c r="K52" s="385"/>
      <c r="L52" s="385"/>
      <c r="M52" s="385"/>
      <c r="N52" s="385"/>
      <c r="O52" s="385"/>
      <c r="P52" s="385"/>
      <c r="Q52" s="385"/>
      <c r="R52" s="385"/>
      <c r="S52" s="385"/>
      <c r="T52" s="386"/>
      <c r="U52" s="388" t="s">
        <v>31</v>
      </c>
      <c r="V52" s="389"/>
      <c r="W52" s="328">
        <v>268.5</v>
      </c>
      <c r="X52" s="329"/>
      <c r="Y52" s="329"/>
      <c r="Z52" s="330"/>
      <c r="AA52" s="328"/>
      <c r="AB52" s="329"/>
      <c r="AC52" s="329"/>
      <c r="AD52" s="330"/>
      <c r="AE52" s="331"/>
      <c r="AF52" s="331"/>
      <c r="AG52" s="331"/>
      <c r="AH52" s="331"/>
      <c r="AI52" s="172">
        <f t="shared" si="29"/>
        <v>0</v>
      </c>
      <c r="AJ52" s="328">
        <f t="shared" si="30"/>
        <v>0</v>
      </c>
      <c r="AK52" s="329"/>
      <c r="AL52" s="329"/>
      <c r="AM52" s="330"/>
      <c r="AN52" s="328">
        <f t="shared" si="31"/>
        <v>0</v>
      </c>
      <c r="AO52" s="329"/>
      <c r="AP52" s="332"/>
      <c r="AQ52" s="130"/>
      <c r="AR52" s="147"/>
      <c r="AS52" s="131"/>
    </row>
    <row r="53" spans="1:45" s="118" customFormat="1" ht="76.5" customHeight="1">
      <c r="B53" s="341">
        <v>100346</v>
      </c>
      <c r="C53" s="342"/>
      <c r="D53" s="171" t="s">
        <v>82</v>
      </c>
      <c r="E53" s="112" t="s">
        <v>268</v>
      </c>
      <c r="F53" s="384" t="s">
        <v>111</v>
      </c>
      <c r="G53" s="385"/>
      <c r="H53" s="385"/>
      <c r="I53" s="385"/>
      <c r="J53" s="385"/>
      <c r="K53" s="385"/>
      <c r="L53" s="385"/>
      <c r="M53" s="385"/>
      <c r="N53" s="385"/>
      <c r="O53" s="385"/>
      <c r="P53" s="385"/>
      <c r="Q53" s="385"/>
      <c r="R53" s="385"/>
      <c r="S53" s="385"/>
      <c r="T53" s="386"/>
      <c r="U53" s="388" t="s">
        <v>31</v>
      </c>
      <c r="V53" s="389"/>
      <c r="W53" s="328">
        <v>1083.3</v>
      </c>
      <c r="X53" s="329"/>
      <c r="Y53" s="329"/>
      <c r="Z53" s="330"/>
      <c r="AA53" s="328"/>
      <c r="AB53" s="329"/>
      <c r="AC53" s="329"/>
      <c r="AD53" s="330"/>
      <c r="AE53" s="331"/>
      <c r="AF53" s="331"/>
      <c r="AG53" s="331"/>
      <c r="AH53" s="331"/>
      <c r="AI53" s="172">
        <f t="shared" si="29"/>
        <v>0</v>
      </c>
      <c r="AJ53" s="328">
        <f t="shared" si="30"/>
        <v>0</v>
      </c>
      <c r="AK53" s="329"/>
      <c r="AL53" s="329"/>
      <c r="AM53" s="330"/>
      <c r="AN53" s="328">
        <f t="shared" si="31"/>
        <v>0</v>
      </c>
      <c r="AO53" s="329"/>
      <c r="AP53" s="332"/>
      <c r="AQ53" s="130"/>
      <c r="AR53" s="147"/>
      <c r="AS53" s="131"/>
    </row>
    <row r="54" spans="1:45" s="118" customFormat="1" ht="76.5" customHeight="1">
      <c r="B54" s="341" t="s">
        <v>104</v>
      </c>
      <c r="C54" s="342"/>
      <c r="D54" s="171"/>
      <c r="E54" s="112" t="s">
        <v>269</v>
      </c>
      <c r="F54" s="384" t="s">
        <v>112</v>
      </c>
      <c r="G54" s="385"/>
      <c r="H54" s="385"/>
      <c r="I54" s="385"/>
      <c r="J54" s="385"/>
      <c r="K54" s="385"/>
      <c r="L54" s="385"/>
      <c r="M54" s="385"/>
      <c r="N54" s="385"/>
      <c r="O54" s="385"/>
      <c r="P54" s="385"/>
      <c r="Q54" s="385"/>
      <c r="R54" s="385"/>
      <c r="S54" s="385"/>
      <c r="T54" s="386"/>
      <c r="U54" s="388" t="s">
        <v>31</v>
      </c>
      <c r="V54" s="389"/>
      <c r="W54" s="328">
        <v>0.85</v>
      </c>
      <c r="X54" s="329"/>
      <c r="Y54" s="329"/>
      <c r="Z54" s="330"/>
      <c r="AA54" s="328"/>
      <c r="AB54" s="329"/>
      <c r="AC54" s="329"/>
      <c r="AD54" s="330"/>
      <c r="AE54" s="392"/>
      <c r="AF54" s="393"/>
      <c r="AG54" s="393"/>
      <c r="AH54" s="394"/>
      <c r="AI54" s="172">
        <f t="shared" si="29"/>
        <v>0</v>
      </c>
      <c r="AJ54" s="328">
        <f t="shared" ref="AJ54" si="32">ROUND(W54*AE54,2)</f>
        <v>0</v>
      </c>
      <c r="AK54" s="329"/>
      <c r="AL54" s="329"/>
      <c r="AM54" s="330"/>
      <c r="AN54" s="328">
        <f t="shared" si="31"/>
        <v>0</v>
      </c>
      <c r="AO54" s="329"/>
      <c r="AP54" s="332"/>
      <c r="AQ54" s="130"/>
      <c r="AR54" s="147"/>
      <c r="AS54" s="131"/>
    </row>
    <row r="55" spans="1:45" s="118" customFormat="1" ht="76.5" customHeight="1">
      <c r="B55" s="390" t="s">
        <v>105</v>
      </c>
      <c r="C55" s="391"/>
      <c r="D55" s="182"/>
      <c r="E55" s="112" t="s">
        <v>270</v>
      </c>
      <c r="F55" s="361" t="s">
        <v>123</v>
      </c>
      <c r="G55" s="362"/>
      <c r="H55" s="362"/>
      <c r="I55" s="362"/>
      <c r="J55" s="362"/>
      <c r="K55" s="362"/>
      <c r="L55" s="362"/>
      <c r="M55" s="362"/>
      <c r="N55" s="362"/>
      <c r="O55" s="362"/>
      <c r="P55" s="362"/>
      <c r="Q55" s="362"/>
      <c r="R55" s="362"/>
      <c r="S55" s="362"/>
      <c r="T55" s="363"/>
      <c r="U55" s="364" t="s">
        <v>29</v>
      </c>
      <c r="V55" s="365"/>
      <c r="W55" s="328">
        <v>7.03</v>
      </c>
      <c r="X55" s="329"/>
      <c r="Y55" s="329"/>
      <c r="Z55" s="330"/>
      <c r="AA55" s="387"/>
      <c r="AB55" s="387"/>
      <c r="AC55" s="387"/>
      <c r="AD55" s="387"/>
      <c r="AE55" s="392"/>
      <c r="AF55" s="393"/>
      <c r="AG55" s="393"/>
      <c r="AH55" s="394"/>
      <c r="AI55" s="172">
        <f t="shared" si="29"/>
        <v>0</v>
      </c>
      <c r="AJ55" s="328">
        <f t="shared" si="30"/>
        <v>0</v>
      </c>
      <c r="AK55" s="329"/>
      <c r="AL55" s="329"/>
      <c r="AM55" s="330"/>
      <c r="AN55" s="328">
        <f t="shared" si="31"/>
        <v>0</v>
      </c>
      <c r="AO55" s="329"/>
      <c r="AP55" s="332"/>
      <c r="AQ55" s="130"/>
      <c r="AR55" s="147"/>
      <c r="AS55" s="131"/>
    </row>
    <row r="56" spans="1:45" s="118" customFormat="1" ht="76.5" customHeight="1">
      <c r="B56" s="412">
        <v>100341</v>
      </c>
      <c r="C56" s="370"/>
      <c r="D56" s="183" t="s">
        <v>82</v>
      </c>
      <c r="E56" s="112" t="s">
        <v>271</v>
      </c>
      <c r="F56" s="361" t="s">
        <v>124</v>
      </c>
      <c r="G56" s="362"/>
      <c r="H56" s="362"/>
      <c r="I56" s="362"/>
      <c r="J56" s="362"/>
      <c r="K56" s="362"/>
      <c r="L56" s="362"/>
      <c r="M56" s="362"/>
      <c r="N56" s="362"/>
      <c r="O56" s="362"/>
      <c r="P56" s="362"/>
      <c r="Q56" s="362"/>
      <c r="R56" s="362"/>
      <c r="S56" s="362"/>
      <c r="T56" s="363"/>
      <c r="U56" s="364" t="s">
        <v>28</v>
      </c>
      <c r="V56" s="365"/>
      <c r="W56" s="328">
        <v>58.93</v>
      </c>
      <c r="X56" s="329"/>
      <c r="Y56" s="329"/>
      <c r="Z56" s="330"/>
      <c r="AA56" s="387">
        <v>36.28</v>
      </c>
      <c r="AB56" s="387"/>
      <c r="AC56" s="387"/>
      <c r="AD56" s="387"/>
      <c r="AE56" s="331"/>
      <c r="AF56" s="331"/>
      <c r="AG56" s="331"/>
      <c r="AH56" s="331"/>
      <c r="AI56" s="172">
        <f t="shared" si="29"/>
        <v>0</v>
      </c>
      <c r="AJ56" s="328">
        <f t="shared" si="30"/>
        <v>0</v>
      </c>
      <c r="AK56" s="329"/>
      <c r="AL56" s="329"/>
      <c r="AM56" s="330"/>
      <c r="AN56" s="328">
        <f t="shared" si="31"/>
        <v>0</v>
      </c>
      <c r="AO56" s="329"/>
      <c r="AP56" s="332"/>
      <c r="AQ56" s="130"/>
      <c r="AR56" s="147"/>
      <c r="AS56" s="131"/>
    </row>
    <row r="57" spans="1:45" s="118" customFormat="1" ht="76.5" customHeight="1">
      <c r="B57" s="341">
        <v>5605938</v>
      </c>
      <c r="C57" s="342"/>
      <c r="D57" s="171" t="s">
        <v>107</v>
      </c>
      <c r="E57" s="112" t="s">
        <v>272</v>
      </c>
      <c r="F57" s="384" t="s">
        <v>106</v>
      </c>
      <c r="G57" s="385"/>
      <c r="H57" s="385"/>
      <c r="I57" s="385"/>
      <c r="J57" s="385"/>
      <c r="K57" s="385"/>
      <c r="L57" s="385"/>
      <c r="M57" s="385"/>
      <c r="N57" s="385"/>
      <c r="O57" s="385"/>
      <c r="P57" s="385"/>
      <c r="Q57" s="385"/>
      <c r="R57" s="385"/>
      <c r="S57" s="385"/>
      <c r="T57" s="386"/>
      <c r="U57" s="388" t="s">
        <v>21</v>
      </c>
      <c r="V57" s="389"/>
      <c r="W57" s="328">
        <v>150</v>
      </c>
      <c r="X57" s="329"/>
      <c r="Y57" s="329"/>
      <c r="Z57" s="330"/>
      <c r="AA57" s="328"/>
      <c r="AB57" s="329"/>
      <c r="AC57" s="329"/>
      <c r="AD57" s="330"/>
      <c r="AE57" s="331"/>
      <c r="AF57" s="331"/>
      <c r="AG57" s="331"/>
      <c r="AH57" s="331"/>
      <c r="AI57" s="172">
        <f t="shared" si="29"/>
        <v>0</v>
      </c>
      <c r="AJ57" s="328">
        <f t="shared" si="30"/>
        <v>0</v>
      </c>
      <c r="AK57" s="329"/>
      <c r="AL57" s="329"/>
      <c r="AM57" s="330"/>
      <c r="AN57" s="328">
        <f t="shared" si="31"/>
        <v>0</v>
      </c>
      <c r="AO57" s="329"/>
      <c r="AP57" s="332"/>
      <c r="AQ57" s="130"/>
      <c r="AR57" s="147"/>
      <c r="AS57" s="131"/>
    </row>
    <row r="58" spans="1:45" s="118" customFormat="1" ht="76.5" customHeight="1">
      <c r="B58" s="407">
        <v>5605945</v>
      </c>
      <c r="C58" s="408"/>
      <c r="D58" s="184" t="s">
        <v>107</v>
      </c>
      <c r="E58" s="112" t="s">
        <v>273</v>
      </c>
      <c r="F58" s="384" t="s">
        <v>114</v>
      </c>
      <c r="G58" s="385"/>
      <c r="H58" s="385"/>
      <c r="I58" s="385"/>
      <c r="J58" s="385"/>
      <c r="K58" s="385"/>
      <c r="L58" s="385"/>
      <c r="M58" s="385"/>
      <c r="N58" s="385"/>
      <c r="O58" s="385"/>
      <c r="P58" s="385"/>
      <c r="Q58" s="385"/>
      <c r="R58" s="385"/>
      <c r="S58" s="385"/>
      <c r="T58" s="386"/>
      <c r="U58" s="388" t="s">
        <v>22</v>
      </c>
      <c r="V58" s="389"/>
      <c r="W58" s="328">
        <v>10</v>
      </c>
      <c r="X58" s="329"/>
      <c r="Y58" s="329"/>
      <c r="Z58" s="330"/>
      <c r="AA58" s="409"/>
      <c r="AB58" s="410"/>
      <c r="AC58" s="410"/>
      <c r="AD58" s="411"/>
      <c r="AE58" s="331"/>
      <c r="AF58" s="331"/>
      <c r="AG58" s="331"/>
      <c r="AH58" s="331"/>
      <c r="AI58" s="172">
        <f t="shared" si="29"/>
        <v>0</v>
      </c>
      <c r="AJ58" s="328">
        <f t="shared" si="30"/>
        <v>0</v>
      </c>
      <c r="AK58" s="329"/>
      <c r="AL58" s="329"/>
      <c r="AM58" s="330"/>
      <c r="AN58" s="328">
        <f t="shared" si="31"/>
        <v>0</v>
      </c>
      <c r="AO58" s="329"/>
      <c r="AP58" s="332"/>
      <c r="AQ58" s="130"/>
      <c r="AR58" s="147"/>
      <c r="AS58" s="131"/>
    </row>
    <row r="59" spans="1:45" s="118" customFormat="1" ht="76.5" customHeight="1">
      <c r="B59" s="341">
        <v>5605882</v>
      </c>
      <c r="C59" s="342"/>
      <c r="D59" s="171" t="s">
        <v>107</v>
      </c>
      <c r="E59" s="112" t="s">
        <v>274</v>
      </c>
      <c r="F59" s="384" t="s">
        <v>113</v>
      </c>
      <c r="G59" s="385"/>
      <c r="H59" s="385"/>
      <c r="I59" s="385"/>
      <c r="J59" s="385"/>
      <c r="K59" s="385"/>
      <c r="L59" s="385"/>
      <c r="M59" s="385"/>
      <c r="N59" s="385"/>
      <c r="O59" s="385"/>
      <c r="P59" s="385"/>
      <c r="Q59" s="385"/>
      <c r="R59" s="385"/>
      <c r="S59" s="385"/>
      <c r="T59" s="386"/>
      <c r="U59" s="388" t="s">
        <v>21</v>
      </c>
      <c r="V59" s="389"/>
      <c r="W59" s="328">
        <f>W57</f>
        <v>150</v>
      </c>
      <c r="X59" s="329"/>
      <c r="Y59" s="329"/>
      <c r="Z59" s="330"/>
      <c r="AA59" s="328"/>
      <c r="AB59" s="329"/>
      <c r="AC59" s="329"/>
      <c r="AD59" s="330"/>
      <c r="AE59" s="331"/>
      <c r="AF59" s="331"/>
      <c r="AG59" s="331"/>
      <c r="AH59" s="331"/>
      <c r="AI59" s="172">
        <f t="shared" si="29"/>
        <v>0</v>
      </c>
      <c r="AJ59" s="328">
        <f t="shared" si="30"/>
        <v>0</v>
      </c>
      <c r="AK59" s="329"/>
      <c r="AL59" s="329"/>
      <c r="AM59" s="330"/>
      <c r="AN59" s="328">
        <f t="shared" si="31"/>
        <v>0</v>
      </c>
      <c r="AO59" s="329"/>
      <c r="AP59" s="332"/>
      <c r="AQ59" s="130"/>
      <c r="AR59" s="147"/>
      <c r="AS59" s="131"/>
    </row>
    <row r="60" spans="1:45" s="118" customFormat="1" ht="76.5" customHeight="1">
      <c r="B60" s="369" t="s">
        <v>109</v>
      </c>
      <c r="C60" s="370"/>
      <c r="D60" s="183" t="s">
        <v>108</v>
      </c>
      <c r="E60" s="112" t="s">
        <v>275</v>
      </c>
      <c r="F60" s="361" t="s">
        <v>115</v>
      </c>
      <c r="G60" s="362"/>
      <c r="H60" s="362"/>
      <c r="I60" s="362"/>
      <c r="J60" s="362"/>
      <c r="K60" s="362"/>
      <c r="L60" s="362"/>
      <c r="M60" s="362"/>
      <c r="N60" s="362"/>
      <c r="O60" s="362"/>
      <c r="P60" s="362"/>
      <c r="Q60" s="362"/>
      <c r="R60" s="362"/>
      <c r="S60" s="362"/>
      <c r="T60" s="363"/>
      <c r="U60" s="364" t="s">
        <v>28</v>
      </c>
      <c r="V60" s="365"/>
      <c r="W60" s="328">
        <v>0.106</v>
      </c>
      <c r="X60" s="329"/>
      <c r="Y60" s="329"/>
      <c r="Z60" s="330"/>
      <c r="AA60" s="387">
        <v>64.650000000000006</v>
      </c>
      <c r="AB60" s="387"/>
      <c r="AC60" s="387"/>
      <c r="AD60" s="387"/>
      <c r="AE60" s="331"/>
      <c r="AF60" s="331"/>
      <c r="AG60" s="331"/>
      <c r="AH60" s="331"/>
      <c r="AI60" s="172">
        <f t="shared" si="29"/>
        <v>0</v>
      </c>
      <c r="AJ60" s="328">
        <f t="shared" si="30"/>
        <v>0</v>
      </c>
      <c r="AK60" s="329"/>
      <c r="AL60" s="329"/>
      <c r="AM60" s="330"/>
      <c r="AN60" s="328">
        <f t="shared" si="31"/>
        <v>0</v>
      </c>
      <c r="AO60" s="329"/>
      <c r="AP60" s="332"/>
      <c r="AQ60" s="130"/>
      <c r="AR60" s="147"/>
      <c r="AS60" s="131"/>
    </row>
    <row r="61" spans="1:45" s="118" customFormat="1" ht="76.5" customHeight="1">
      <c r="B61" s="412">
        <v>102713</v>
      </c>
      <c r="C61" s="370"/>
      <c r="D61" s="183" t="s">
        <v>82</v>
      </c>
      <c r="E61" s="112" t="s">
        <v>276</v>
      </c>
      <c r="F61" s="361" t="s">
        <v>155</v>
      </c>
      <c r="G61" s="362"/>
      <c r="H61" s="362"/>
      <c r="I61" s="362"/>
      <c r="J61" s="362"/>
      <c r="K61" s="362"/>
      <c r="L61" s="362"/>
      <c r="M61" s="362"/>
      <c r="N61" s="362"/>
      <c r="O61" s="362"/>
      <c r="P61" s="362"/>
      <c r="Q61" s="362"/>
      <c r="R61" s="362"/>
      <c r="S61" s="362"/>
      <c r="T61" s="363"/>
      <c r="U61" s="364" t="s">
        <v>28</v>
      </c>
      <c r="V61" s="365"/>
      <c r="W61" s="328">
        <v>19.12</v>
      </c>
      <c r="X61" s="329"/>
      <c r="Y61" s="329"/>
      <c r="Z61" s="330"/>
      <c r="AA61" s="387">
        <v>3.93</v>
      </c>
      <c r="AB61" s="387"/>
      <c r="AC61" s="387"/>
      <c r="AD61" s="387"/>
      <c r="AE61" s="331"/>
      <c r="AF61" s="331"/>
      <c r="AG61" s="331"/>
      <c r="AH61" s="331"/>
      <c r="AI61" s="172">
        <f t="shared" si="29"/>
        <v>0</v>
      </c>
      <c r="AJ61" s="328">
        <f t="shared" si="30"/>
        <v>0</v>
      </c>
      <c r="AK61" s="329"/>
      <c r="AL61" s="329"/>
      <c r="AM61" s="330"/>
      <c r="AN61" s="328">
        <f t="shared" si="31"/>
        <v>0</v>
      </c>
      <c r="AO61" s="329"/>
      <c r="AP61" s="332"/>
      <c r="AQ61" s="130"/>
      <c r="AR61" s="147"/>
      <c r="AS61" s="131"/>
    </row>
    <row r="62" spans="1:45" s="118" customFormat="1" ht="76.5" customHeight="1">
      <c r="B62" s="369" t="s">
        <v>125</v>
      </c>
      <c r="C62" s="370"/>
      <c r="D62" s="183" t="s">
        <v>127</v>
      </c>
      <c r="E62" s="112" t="s">
        <v>277</v>
      </c>
      <c r="F62" s="361" t="s">
        <v>126</v>
      </c>
      <c r="G62" s="362"/>
      <c r="H62" s="362"/>
      <c r="I62" s="362"/>
      <c r="J62" s="362"/>
      <c r="K62" s="362"/>
      <c r="L62" s="362"/>
      <c r="M62" s="362"/>
      <c r="N62" s="362"/>
      <c r="O62" s="362"/>
      <c r="P62" s="362"/>
      <c r="Q62" s="362"/>
      <c r="R62" s="362"/>
      <c r="S62" s="362"/>
      <c r="T62" s="363"/>
      <c r="U62" s="364" t="s">
        <v>29</v>
      </c>
      <c r="V62" s="365"/>
      <c r="W62" s="328">
        <v>5</v>
      </c>
      <c r="X62" s="329"/>
      <c r="Y62" s="329"/>
      <c r="Z62" s="330"/>
      <c r="AA62" s="387"/>
      <c r="AB62" s="387"/>
      <c r="AC62" s="387"/>
      <c r="AD62" s="387"/>
      <c r="AE62" s="331"/>
      <c r="AF62" s="331"/>
      <c r="AG62" s="331"/>
      <c r="AH62" s="331"/>
      <c r="AI62" s="172">
        <f t="shared" si="29"/>
        <v>0</v>
      </c>
      <c r="AJ62" s="328">
        <f t="shared" ref="AJ62" si="33">ROUND(W62*AE62,2)</f>
        <v>0</v>
      </c>
      <c r="AK62" s="329"/>
      <c r="AL62" s="329"/>
      <c r="AM62" s="330"/>
      <c r="AN62" s="328">
        <f t="shared" si="31"/>
        <v>0</v>
      </c>
      <c r="AO62" s="329"/>
      <c r="AP62" s="332"/>
      <c r="AQ62" s="130"/>
      <c r="AR62" s="147"/>
      <c r="AS62" s="131"/>
    </row>
    <row r="63" spans="1:45" s="118" customFormat="1" ht="76.5" customHeight="1">
      <c r="B63" s="369" t="s">
        <v>129</v>
      </c>
      <c r="C63" s="370"/>
      <c r="D63" s="183" t="s">
        <v>107</v>
      </c>
      <c r="E63" s="112" t="s">
        <v>278</v>
      </c>
      <c r="F63" s="361" t="s">
        <v>128</v>
      </c>
      <c r="G63" s="362"/>
      <c r="H63" s="362"/>
      <c r="I63" s="362"/>
      <c r="J63" s="362"/>
      <c r="K63" s="362"/>
      <c r="L63" s="362"/>
      <c r="M63" s="362"/>
      <c r="N63" s="362"/>
      <c r="O63" s="362"/>
      <c r="P63" s="362"/>
      <c r="Q63" s="362"/>
      <c r="R63" s="362"/>
      <c r="S63" s="362"/>
      <c r="T63" s="363"/>
      <c r="U63" s="364" t="s">
        <v>21</v>
      </c>
      <c r="V63" s="365"/>
      <c r="W63" s="328">
        <v>10</v>
      </c>
      <c r="X63" s="329"/>
      <c r="Y63" s="329"/>
      <c r="Z63" s="330"/>
      <c r="AA63" s="387"/>
      <c r="AB63" s="387"/>
      <c r="AC63" s="387"/>
      <c r="AD63" s="387"/>
      <c r="AE63" s="331"/>
      <c r="AF63" s="331"/>
      <c r="AG63" s="331"/>
      <c r="AH63" s="331"/>
      <c r="AI63" s="172">
        <f t="shared" si="29"/>
        <v>0</v>
      </c>
      <c r="AJ63" s="328">
        <f t="shared" ref="AJ63" si="34">ROUND(W63*AE63,2)</f>
        <v>0</v>
      </c>
      <c r="AK63" s="329"/>
      <c r="AL63" s="329"/>
      <c r="AM63" s="330"/>
      <c r="AN63" s="328">
        <f t="shared" si="31"/>
        <v>0</v>
      </c>
      <c r="AO63" s="329"/>
      <c r="AP63" s="332"/>
      <c r="AQ63" s="130"/>
      <c r="AR63" s="147"/>
      <c r="AS63" s="131"/>
    </row>
    <row r="64" spans="1:45" s="118" customFormat="1" ht="76.5" customHeight="1">
      <c r="B64" s="341">
        <v>2003821</v>
      </c>
      <c r="C64" s="342"/>
      <c r="D64" s="171" t="s">
        <v>107</v>
      </c>
      <c r="E64" s="112" t="s">
        <v>279</v>
      </c>
      <c r="F64" s="384" t="s">
        <v>130</v>
      </c>
      <c r="G64" s="385"/>
      <c r="H64" s="385"/>
      <c r="I64" s="385"/>
      <c r="J64" s="385"/>
      <c r="K64" s="385"/>
      <c r="L64" s="385"/>
      <c r="M64" s="385"/>
      <c r="N64" s="385"/>
      <c r="O64" s="385"/>
      <c r="P64" s="385"/>
      <c r="Q64" s="385"/>
      <c r="R64" s="385"/>
      <c r="S64" s="385"/>
      <c r="T64" s="386"/>
      <c r="U64" s="367" t="s">
        <v>22</v>
      </c>
      <c r="V64" s="368"/>
      <c r="W64" s="328">
        <v>6</v>
      </c>
      <c r="X64" s="329"/>
      <c r="Y64" s="329"/>
      <c r="Z64" s="330"/>
      <c r="AA64" s="328"/>
      <c r="AB64" s="329"/>
      <c r="AC64" s="329"/>
      <c r="AD64" s="330"/>
      <c r="AE64" s="331"/>
      <c r="AF64" s="331"/>
      <c r="AG64" s="331"/>
      <c r="AH64" s="331"/>
      <c r="AI64" s="172">
        <f t="shared" si="29"/>
        <v>0</v>
      </c>
      <c r="AJ64" s="328">
        <f t="shared" ref="AJ64" si="35">ROUND(W64*AE64,2)</f>
        <v>0</v>
      </c>
      <c r="AK64" s="329"/>
      <c r="AL64" s="329"/>
      <c r="AM64" s="330"/>
      <c r="AN64" s="328">
        <f t="shared" si="31"/>
        <v>0</v>
      </c>
      <c r="AO64" s="329"/>
      <c r="AP64" s="332"/>
      <c r="AQ64" s="130"/>
      <c r="AR64" s="147"/>
      <c r="AS64" s="131"/>
    </row>
    <row r="65" spans="1:45" s="118" customFormat="1" ht="76.5" customHeight="1">
      <c r="B65" s="369" t="s">
        <v>132</v>
      </c>
      <c r="C65" s="370"/>
      <c r="D65" s="171" t="s">
        <v>107</v>
      </c>
      <c r="E65" s="112" t="s">
        <v>280</v>
      </c>
      <c r="F65" s="361" t="s">
        <v>131</v>
      </c>
      <c r="G65" s="362"/>
      <c r="H65" s="362"/>
      <c r="I65" s="362"/>
      <c r="J65" s="362"/>
      <c r="K65" s="362"/>
      <c r="L65" s="362"/>
      <c r="M65" s="362"/>
      <c r="N65" s="362"/>
      <c r="O65" s="362"/>
      <c r="P65" s="362"/>
      <c r="Q65" s="362"/>
      <c r="R65" s="362"/>
      <c r="S65" s="362"/>
      <c r="T65" s="363"/>
      <c r="U65" s="364" t="s">
        <v>21</v>
      </c>
      <c r="V65" s="365"/>
      <c r="W65" s="328">
        <v>2.4</v>
      </c>
      <c r="X65" s="329"/>
      <c r="Y65" s="329"/>
      <c r="Z65" s="330"/>
      <c r="AA65" s="387"/>
      <c r="AB65" s="387"/>
      <c r="AC65" s="387"/>
      <c r="AD65" s="387"/>
      <c r="AE65" s="331"/>
      <c r="AF65" s="331"/>
      <c r="AG65" s="331"/>
      <c r="AH65" s="331"/>
      <c r="AI65" s="172">
        <f t="shared" si="29"/>
        <v>0</v>
      </c>
      <c r="AJ65" s="328">
        <f t="shared" ref="AJ65" si="36">ROUND(W65*AE65,2)</f>
        <v>0</v>
      </c>
      <c r="AK65" s="329"/>
      <c r="AL65" s="329"/>
      <c r="AM65" s="330"/>
      <c r="AN65" s="328">
        <f t="shared" si="31"/>
        <v>0</v>
      </c>
      <c r="AO65" s="329"/>
      <c r="AP65" s="332"/>
      <c r="AQ65" s="130"/>
      <c r="AR65" s="147"/>
      <c r="AS65" s="131"/>
    </row>
    <row r="66" spans="1:45" s="140" customFormat="1" ht="15.75">
      <c r="A66" s="118"/>
      <c r="B66" s="382"/>
      <c r="C66" s="383"/>
      <c r="D66" s="176"/>
      <c r="E66" s="177" t="s">
        <v>281</v>
      </c>
      <c r="F66" s="403" t="s">
        <v>209</v>
      </c>
      <c r="G66" s="404"/>
      <c r="H66" s="404"/>
      <c r="I66" s="404"/>
      <c r="J66" s="404"/>
      <c r="K66" s="404"/>
      <c r="L66" s="404"/>
      <c r="M66" s="404"/>
      <c r="N66" s="404"/>
      <c r="O66" s="404"/>
      <c r="P66" s="404"/>
      <c r="Q66" s="404"/>
      <c r="R66" s="404"/>
      <c r="S66" s="404"/>
      <c r="T66" s="405"/>
      <c r="U66" s="398"/>
      <c r="V66" s="399"/>
      <c r="W66" s="103"/>
      <c r="X66" s="104"/>
      <c r="Y66" s="104"/>
      <c r="Z66" s="105"/>
      <c r="AA66" s="103"/>
      <c r="AB66" s="104"/>
      <c r="AC66" s="104"/>
      <c r="AD66" s="105"/>
      <c r="AE66" s="104"/>
      <c r="AF66" s="104"/>
      <c r="AG66" s="104"/>
      <c r="AH66" s="104"/>
      <c r="AI66" s="104"/>
      <c r="AJ66" s="400">
        <f>SUM(AJ67:AM81)</f>
        <v>0</v>
      </c>
      <c r="AK66" s="401"/>
      <c r="AL66" s="401"/>
      <c r="AM66" s="402"/>
      <c r="AN66" s="400">
        <f>SUM(AN67:AP81)</f>
        <v>0</v>
      </c>
      <c r="AO66" s="401"/>
      <c r="AP66" s="406"/>
      <c r="AQ66" s="130"/>
      <c r="AR66" s="148"/>
      <c r="AS66" s="131"/>
    </row>
    <row r="67" spans="1:45" s="118" customFormat="1" ht="76.5" customHeight="1">
      <c r="B67" s="341" t="s">
        <v>103</v>
      </c>
      <c r="C67" s="342"/>
      <c r="D67" s="171"/>
      <c r="E67" s="112" t="s">
        <v>282</v>
      </c>
      <c r="F67" s="384" t="s">
        <v>148</v>
      </c>
      <c r="G67" s="385"/>
      <c r="H67" s="385"/>
      <c r="I67" s="385"/>
      <c r="J67" s="385"/>
      <c r="K67" s="385"/>
      <c r="L67" s="385"/>
      <c r="M67" s="385"/>
      <c r="N67" s="385"/>
      <c r="O67" s="385"/>
      <c r="P67" s="385"/>
      <c r="Q67" s="385"/>
      <c r="R67" s="385"/>
      <c r="S67" s="385"/>
      <c r="T67" s="386"/>
      <c r="U67" s="367" t="s">
        <v>22</v>
      </c>
      <c r="V67" s="368"/>
      <c r="W67" s="328">
        <v>12</v>
      </c>
      <c r="X67" s="329"/>
      <c r="Y67" s="329"/>
      <c r="Z67" s="330"/>
      <c r="AA67" s="328">
        <v>46.47</v>
      </c>
      <c r="AB67" s="329"/>
      <c r="AC67" s="329"/>
      <c r="AD67" s="330"/>
      <c r="AE67" s="392"/>
      <c r="AF67" s="393"/>
      <c r="AG67" s="393"/>
      <c r="AH67" s="394"/>
      <c r="AI67" s="172">
        <f t="shared" ref="AI67:AI81" si="37">ROUND(AE67*(1+$AO$4),2)</f>
        <v>0</v>
      </c>
      <c r="AJ67" s="328">
        <f t="shared" ref="AJ67" si="38">ROUND(W67*AE67,2)</f>
        <v>0</v>
      </c>
      <c r="AK67" s="329"/>
      <c r="AL67" s="329"/>
      <c r="AM67" s="330"/>
      <c r="AN67" s="328">
        <f t="shared" ref="AN67:AN81" si="39">ROUND(AJ67*(1+$AO$4),2)</f>
        <v>0</v>
      </c>
      <c r="AO67" s="329"/>
      <c r="AP67" s="332"/>
      <c r="AQ67" s="130"/>
      <c r="AR67" s="147"/>
      <c r="AS67" s="131"/>
    </row>
    <row r="68" spans="1:45" s="118" customFormat="1" ht="76.5" customHeight="1">
      <c r="B68" s="341">
        <v>100344</v>
      </c>
      <c r="C68" s="342"/>
      <c r="D68" s="171" t="s">
        <v>82</v>
      </c>
      <c r="E68" s="112" t="s">
        <v>283</v>
      </c>
      <c r="F68" s="384" t="s">
        <v>110</v>
      </c>
      <c r="G68" s="385"/>
      <c r="H68" s="385"/>
      <c r="I68" s="385"/>
      <c r="J68" s="385"/>
      <c r="K68" s="385"/>
      <c r="L68" s="385"/>
      <c r="M68" s="385"/>
      <c r="N68" s="385"/>
      <c r="O68" s="385"/>
      <c r="P68" s="385"/>
      <c r="Q68" s="385"/>
      <c r="R68" s="385"/>
      <c r="S68" s="385"/>
      <c r="T68" s="386"/>
      <c r="U68" s="388" t="s">
        <v>31</v>
      </c>
      <c r="V68" s="389"/>
      <c r="W68" s="328">
        <f>423.2*4</f>
        <v>1692.8</v>
      </c>
      <c r="X68" s="329"/>
      <c r="Y68" s="329"/>
      <c r="Z68" s="330"/>
      <c r="AA68" s="328"/>
      <c r="AB68" s="329"/>
      <c r="AC68" s="329"/>
      <c r="AD68" s="330"/>
      <c r="AE68" s="331"/>
      <c r="AF68" s="331"/>
      <c r="AG68" s="331"/>
      <c r="AH68" s="331"/>
      <c r="AI68" s="172">
        <f t="shared" si="37"/>
        <v>0</v>
      </c>
      <c r="AJ68" s="328">
        <f t="shared" ref="AJ68" si="40">ROUND(W68*AE68,2)</f>
        <v>0</v>
      </c>
      <c r="AK68" s="329"/>
      <c r="AL68" s="329"/>
      <c r="AM68" s="330"/>
      <c r="AN68" s="328">
        <f t="shared" si="39"/>
        <v>0</v>
      </c>
      <c r="AO68" s="329"/>
      <c r="AP68" s="332"/>
      <c r="AQ68" s="130"/>
      <c r="AR68" s="147"/>
      <c r="AS68" s="131"/>
    </row>
    <row r="69" spans="1:45" s="118" customFormat="1" ht="76.5" customHeight="1">
      <c r="B69" s="341">
        <v>100346</v>
      </c>
      <c r="C69" s="342"/>
      <c r="D69" s="171" t="s">
        <v>82</v>
      </c>
      <c r="E69" s="112" t="s">
        <v>284</v>
      </c>
      <c r="F69" s="384" t="s">
        <v>111</v>
      </c>
      <c r="G69" s="385"/>
      <c r="H69" s="385"/>
      <c r="I69" s="385"/>
      <c r="J69" s="385"/>
      <c r="K69" s="385"/>
      <c r="L69" s="385"/>
      <c r="M69" s="385"/>
      <c r="N69" s="385"/>
      <c r="O69" s="385"/>
      <c r="P69" s="385"/>
      <c r="Q69" s="385"/>
      <c r="R69" s="385"/>
      <c r="S69" s="385"/>
      <c r="T69" s="386"/>
      <c r="U69" s="388" t="s">
        <v>31</v>
      </c>
      <c r="V69" s="389"/>
      <c r="W69" s="328">
        <f>520.8*4</f>
        <v>2083.1999999999998</v>
      </c>
      <c r="X69" s="329"/>
      <c r="Y69" s="329"/>
      <c r="Z69" s="330"/>
      <c r="AA69" s="328"/>
      <c r="AB69" s="329"/>
      <c r="AC69" s="329"/>
      <c r="AD69" s="330"/>
      <c r="AE69" s="331"/>
      <c r="AF69" s="331"/>
      <c r="AG69" s="331"/>
      <c r="AH69" s="331"/>
      <c r="AI69" s="172">
        <f t="shared" si="37"/>
        <v>0</v>
      </c>
      <c r="AJ69" s="328">
        <f t="shared" ref="AJ69:AJ77" si="41">ROUND(W69*AE69,2)</f>
        <v>0</v>
      </c>
      <c r="AK69" s="329"/>
      <c r="AL69" s="329"/>
      <c r="AM69" s="330"/>
      <c r="AN69" s="328">
        <f t="shared" si="39"/>
        <v>0</v>
      </c>
      <c r="AO69" s="329"/>
      <c r="AP69" s="332"/>
      <c r="AQ69" s="130"/>
      <c r="AR69" s="147"/>
      <c r="AS69" s="131"/>
    </row>
    <row r="70" spans="1:45" s="118" customFormat="1" ht="76.5" customHeight="1">
      <c r="B70" s="341" t="s">
        <v>104</v>
      </c>
      <c r="C70" s="342"/>
      <c r="D70" s="171"/>
      <c r="E70" s="112" t="s">
        <v>285</v>
      </c>
      <c r="F70" s="384" t="s">
        <v>112</v>
      </c>
      <c r="G70" s="385"/>
      <c r="H70" s="385"/>
      <c r="I70" s="385"/>
      <c r="J70" s="385"/>
      <c r="K70" s="385"/>
      <c r="L70" s="385"/>
      <c r="M70" s="385"/>
      <c r="N70" s="385"/>
      <c r="O70" s="385"/>
      <c r="P70" s="385"/>
      <c r="Q70" s="385"/>
      <c r="R70" s="385"/>
      <c r="S70" s="385"/>
      <c r="T70" s="386"/>
      <c r="U70" s="388" t="s">
        <v>31</v>
      </c>
      <c r="V70" s="389"/>
      <c r="W70" s="328">
        <f>0.94*4</f>
        <v>3.76</v>
      </c>
      <c r="X70" s="329"/>
      <c r="Y70" s="329"/>
      <c r="Z70" s="330"/>
      <c r="AA70" s="328"/>
      <c r="AB70" s="329"/>
      <c r="AC70" s="329"/>
      <c r="AD70" s="330"/>
      <c r="AE70" s="392"/>
      <c r="AF70" s="393"/>
      <c r="AG70" s="393"/>
      <c r="AH70" s="394"/>
      <c r="AI70" s="172">
        <f t="shared" si="37"/>
        <v>0</v>
      </c>
      <c r="AJ70" s="328">
        <f t="shared" si="41"/>
        <v>0</v>
      </c>
      <c r="AK70" s="329"/>
      <c r="AL70" s="329"/>
      <c r="AM70" s="330"/>
      <c r="AN70" s="328">
        <f t="shared" si="39"/>
        <v>0</v>
      </c>
      <c r="AO70" s="329"/>
      <c r="AP70" s="332"/>
      <c r="AQ70" s="130"/>
      <c r="AR70" s="147"/>
      <c r="AS70" s="131"/>
    </row>
    <row r="71" spans="1:45" s="118" customFormat="1" ht="76.5" customHeight="1">
      <c r="B71" s="390" t="s">
        <v>105</v>
      </c>
      <c r="C71" s="391"/>
      <c r="D71" s="182"/>
      <c r="E71" s="112" t="s">
        <v>286</v>
      </c>
      <c r="F71" s="361" t="s">
        <v>123</v>
      </c>
      <c r="G71" s="362"/>
      <c r="H71" s="362"/>
      <c r="I71" s="362"/>
      <c r="J71" s="362"/>
      <c r="K71" s="362"/>
      <c r="L71" s="362"/>
      <c r="M71" s="362"/>
      <c r="N71" s="362"/>
      <c r="O71" s="362"/>
      <c r="P71" s="362"/>
      <c r="Q71" s="362"/>
      <c r="R71" s="362"/>
      <c r="S71" s="362"/>
      <c r="T71" s="363"/>
      <c r="U71" s="364" t="s">
        <v>29</v>
      </c>
      <c r="V71" s="365"/>
      <c r="W71" s="328">
        <f>6.25*4</f>
        <v>25</v>
      </c>
      <c r="X71" s="329"/>
      <c r="Y71" s="329"/>
      <c r="Z71" s="330"/>
      <c r="AA71" s="387"/>
      <c r="AB71" s="387"/>
      <c r="AC71" s="387"/>
      <c r="AD71" s="387"/>
      <c r="AE71" s="392"/>
      <c r="AF71" s="393"/>
      <c r="AG71" s="393"/>
      <c r="AH71" s="394"/>
      <c r="AI71" s="172">
        <f t="shared" si="37"/>
        <v>0</v>
      </c>
      <c r="AJ71" s="328">
        <f t="shared" si="41"/>
        <v>0</v>
      </c>
      <c r="AK71" s="329"/>
      <c r="AL71" s="329"/>
      <c r="AM71" s="330"/>
      <c r="AN71" s="328">
        <f t="shared" si="39"/>
        <v>0</v>
      </c>
      <c r="AO71" s="329"/>
      <c r="AP71" s="332"/>
      <c r="AQ71" s="130"/>
      <c r="AR71" s="147"/>
      <c r="AS71" s="131"/>
    </row>
    <row r="72" spans="1:45" s="118" customFormat="1" ht="76.5" customHeight="1">
      <c r="B72" s="412">
        <v>100341</v>
      </c>
      <c r="C72" s="370"/>
      <c r="D72" s="183" t="s">
        <v>82</v>
      </c>
      <c r="E72" s="112" t="s">
        <v>287</v>
      </c>
      <c r="F72" s="361" t="s">
        <v>124</v>
      </c>
      <c r="G72" s="362"/>
      <c r="H72" s="362"/>
      <c r="I72" s="362"/>
      <c r="J72" s="362"/>
      <c r="K72" s="362"/>
      <c r="L72" s="362"/>
      <c r="M72" s="362"/>
      <c r="N72" s="362"/>
      <c r="O72" s="362"/>
      <c r="P72" s="362"/>
      <c r="Q72" s="362"/>
      <c r="R72" s="362"/>
      <c r="S72" s="362"/>
      <c r="T72" s="363"/>
      <c r="U72" s="364" t="s">
        <v>28</v>
      </c>
      <c r="V72" s="365"/>
      <c r="W72" s="328">
        <f>52.5*4</f>
        <v>210</v>
      </c>
      <c r="X72" s="329"/>
      <c r="Y72" s="329"/>
      <c r="Z72" s="330"/>
      <c r="AA72" s="387">
        <v>36.28</v>
      </c>
      <c r="AB72" s="387"/>
      <c r="AC72" s="387"/>
      <c r="AD72" s="387"/>
      <c r="AE72" s="331"/>
      <c r="AF72" s="331"/>
      <c r="AG72" s="331"/>
      <c r="AH72" s="331"/>
      <c r="AI72" s="172">
        <f t="shared" si="37"/>
        <v>0</v>
      </c>
      <c r="AJ72" s="328">
        <f t="shared" si="41"/>
        <v>0</v>
      </c>
      <c r="AK72" s="329"/>
      <c r="AL72" s="329"/>
      <c r="AM72" s="330"/>
      <c r="AN72" s="328">
        <f t="shared" si="39"/>
        <v>0</v>
      </c>
      <c r="AO72" s="329"/>
      <c r="AP72" s="332"/>
      <c r="AQ72" s="130"/>
      <c r="AR72" s="147"/>
      <c r="AS72" s="131"/>
    </row>
    <row r="73" spans="1:45" s="118" customFormat="1" ht="76.5" customHeight="1">
      <c r="B73" s="341">
        <v>5605938</v>
      </c>
      <c r="C73" s="342"/>
      <c r="D73" s="171" t="s">
        <v>107</v>
      </c>
      <c r="E73" s="112" t="s">
        <v>288</v>
      </c>
      <c r="F73" s="384" t="s">
        <v>106</v>
      </c>
      <c r="G73" s="385"/>
      <c r="H73" s="385"/>
      <c r="I73" s="385"/>
      <c r="J73" s="385"/>
      <c r="K73" s="385"/>
      <c r="L73" s="385"/>
      <c r="M73" s="385"/>
      <c r="N73" s="385"/>
      <c r="O73" s="385"/>
      <c r="P73" s="385"/>
      <c r="Q73" s="385"/>
      <c r="R73" s="385"/>
      <c r="S73" s="385"/>
      <c r="T73" s="386"/>
      <c r="U73" s="388" t="s">
        <v>21</v>
      </c>
      <c r="V73" s="389"/>
      <c r="W73" s="328">
        <f>135*4</f>
        <v>540</v>
      </c>
      <c r="X73" s="329"/>
      <c r="Y73" s="329"/>
      <c r="Z73" s="330"/>
      <c r="AA73" s="328"/>
      <c r="AB73" s="329"/>
      <c r="AC73" s="329"/>
      <c r="AD73" s="330"/>
      <c r="AE73" s="331"/>
      <c r="AF73" s="331"/>
      <c r="AG73" s="331"/>
      <c r="AH73" s="331"/>
      <c r="AI73" s="172">
        <f t="shared" si="37"/>
        <v>0</v>
      </c>
      <c r="AJ73" s="328">
        <f t="shared" si="41"/>
        <v>0</v>
      </c>
      <c r="AK73" s="329"/>
      <c r="AL73" s="329"/>
      <c r="AM73" s="330"/>
      <c r="AN73" s="328">
        <f t="shared" si="39"/>
        <v>0</v>
      </c>
      <c r="AO73" s="329"/>
      <c r="AP73" s="332"/>
      <c r="AQ73" s="130"/>
      <c r="AR73" s="147"/>
      <c r="AS73" s="131"/>
    </row>
    <row r="74" spans="1:45" s="118" customFormat="1" ht="76.5" customHeight="1">
      <c r="B74" s="407">
        <v>5605945</v>
      </c>
      <c r="C74" s="408"/>
      <c r="D74" s="184" t="s">
        <v>107</v>
      </c>
      <c r="E74" s="112" t="s">
        <v>289</v>
      </c>
      <c r="F74" s="384" t="s">
        <v>114</v>
      </c>
      <c r="G74" s="385"/>
      <c r="H74" s="385"/>
      <c r="I74" s="385"/>
      <c r="J74" s="385"/>
      <c r="K74" s="385"/>
      <c r="L74" s="385"/>
      <c r="M74" s="385"/>
      <c r="N74" s="385"/>
      <c r="O74" s="385"/>
      <c r="P74" s="385"/>
      <c r="Q74" s="385"/>
      <c r="R74" s="385"/>
      <c r="S74" s="385"/>
      <c r="T74" s="386"/>
      <c r="U74" s="388" t="s">
        <v>22</v>
      </c>
      <c r="V74" s="389"/>
      <c r="W74" s="328">
        <f>9*4</f>
        <v>36</v>
      </c>
      <c r="X74" s="329"/>
      <c r="Y74" s="329"/>
      <c r="Z74" s="330"/>
      <c r="AA74" s="409"/>
      <c r="AB74" s="410"/>
      <c r="AC74" s="410"/>
      <c r="AD74" s="411"/>
      <c r="AE74" s="331"/>
      <c r="AF74" s="331"/>
      <c r="AG74" s="331"/>
      <c r="AH74" s="331"/>
      <c r="AI74" s="172">
        <f t="shared" si="37"/>
        <v>0</v>
      </c>
      <c r="AJ74" s="328">
        <f t="shared" si="41"/>
        <v>0</v>
      </c>
      <c r="AK74" s="329"/>
      <c r="AL74" s="329"/>
      <c r="AM74" s="330"/>
      <c r="AN74" s="328">
        <f t="shared" si="39"/>
        <v>0</v>
      </c>
      <c r="AO74" s="329"/>
      <c r="AP74" s="332"/>
      <c r="AQ74" s="130"/>
      <c r="AR74" s="147"/>
      <c r="AS74" s="131"/>
    </row>
    <row r="75" spans="1:45" s="118" customFormat="1" ht="76.5" customHeight="1">
      <c r="B75" s="341">
        <v>5605882</v>
      </c>
      <c r="C75" s="342"/>
      <c r="D75" s="171" t="s">
        <v>107</v>
      </c>
      <c r="E75" s="112" t="s">
        <v>290</v>
      </c>
      <c r="F75" s="384" t="s">
        <v>113</v>
      </c>
      <c r="G75" s="385"/>
      <c r="H75" s="385"/>
      <c r="I75" s="385"/>
      <c r="J75" s="385"/>
      <c r="K75" s="385"/>
      <c r="L75" s="385"/>
      <c r="M75" s="385"/>
      <c r="N75" s="385"/>
      <c r="O75" s="385"/>
      <c r="P75" s="385"/>
      <c r="Q75" s="385"/>
      <c r="R75" s="385"/>
      <c r="S75" s="385"/>
      <c r="T75" s="386"/>
      <c r="U75" s="388" t="s">
        <v>21</v>
      </c>
      <c r="V75" s="389"/>
      <c r="W75" s="328">
        <f>W73</f>
        <v>540</v>
      </c>
      <c r="X75" s="329"/>
      <c r="Y75" s="329"/>
      <c r="Z75" s="330"/>
      <c r="AA75" s="328"/>
      <c r="AB75" s="329"/>
      <c r="AC75" s="329"/>
      <c r="AD75" s="330"/>
      <c r="AE75" s="331"/>
      <c r="AF75" s="331"/>
      <c r="AG75" s="331"/>
      <c r="AH75" s="331"/>
      <c r="AI75" s="172">
        <f t="shared" si="37"/>
        <v>0</v>
      </c>
      <c r="AJ75" s="328">
        <f t="shared" si="41"/>
        <v>0</v>
      </c>
      <c r="AK75" s="329"/>
      <c r="AL75" s="329"/>
      <c r="AM75" s="330"/>
      <c r="AN75" s="328">
        <f t="shared" si="39"/>
        <v>0</v>
      </c>
      <c r="AO75" s="329"/>
      <c r="AP75" s="332"/>
      <c r="AQ75" s="130"/>
      <c r="AR75" s="147"/>
      <c r="AS75" s="131"/>
    </row>
    <row r="76" spans="1:45" s="118" customFormat="1" ht="76.5" customHeight="1">
      <c r="B76" s="369" t="s">
        <v>109</v>
      </c>
      <c r="C76" s="370"/>
      <c r="D76" s="183" t="s">
        <v>108</v>
      </c>
      <c r="E76" s="112" t="s">
        <v>291</v>
      </c>
      <c r="F76" s="361" t="s">
        <v>115</v>
      </c>
      <c r="G76" s="362"/>
      <c r="H76" s="362"/>
      <c r="I76" s="362"/>
      <c r="J76" s="362"/>
      <c r="K76" s="362"/>
      <c r="L76" s="362"/>
      <c r="M76" s="362"/>
      <c r="N76" s="362"/>
      <c r="O76" s="362"/>
      <c r="P76" s="362"/>
      <c r="Q76" s="362"/>
      <c r="R76" s="362"/>
      <c r="S76" s="362"/>
      <c r="T76" s="363"/>
      <c r="U76" s="364" t="s">
        <v>28</v>
      </c>
      <c r="V76" s="365"/>
      <c r="W76" s="328">
        <f>0.1085*4</f>
        <v>0.434</v>
      </c>
      <c r="X76" s="329"/>
      <c r="Y76" s="329"/>
      <c r="Z76" s="330"/>
      <c r="AA76" s="387">
        <v>64.650000000000006</v>
      </c>
      <c r="AB76" s="387"/>
      <c r="AC76" s="387"/>
      <c r="AD76" s="387"/>
      <c r="AE76" s="331"/>
      <c r="AF76" s="331"/>
      <c r="AG76" s="331"/>
      <c r="AH76" s="331"/>
      <c r="AI76" s="172">
        <f t="shared" si="37"/>
        <v>0</v>
      </c>
      <c r="AJ76" s="328">
        <f t="shared" si="41"/>
        <v>0</v>
      </c>
      <c r="AK76" s="329"/>
      <c r="AL76" s="329"/>
      <c r="AM76" s="330"/>
      <c r="AN76" s="328">
        <f t="shared" si="39"/>
        <v>0</v>
      </c>
      <c r="AO76" s="329"/>
      <c r="AP76" s="332"/>
      <c r="AQ76" s="130"/>
      <c r="AR76" s="147"/>
      <c r="AS76" s="131"/>
    </row>
    <row r="77" spans="1:45" s="118" customFormat="1" ht="76.5" customHeight="1">
      <c r="B77" s="412">
        <v>102713</v>
      </c>
      <c r="C77" s="370"/>
      <c r="D77" s="183" t="s">
        <v>82</v>
      </c>
      <c r="E77" s="112" t="s">
        <v>292</v>
      </c>
      <c r="F77" s="361" t="s">
        <v>155</v>
      </c>
      <c r="G77" s="362"/>
      <c r="H77" s="362"/>
      <c r="I77" s="362"/>
      <c r="J77" s="362"/>
      <c r="K77" s="362"/>
      <c r="L77" s="362"/>
      <c r="M77" s="362"/>
      <c r="N77" s="362"/>
      <c r="O77" s="362"/>
      <c r="P77" s="362"/>
      <c r="Q77" s="362"/>
      <c r="R77" s="362"/>
      <c r="S77" s="362"/>
      <c r="T77" s="363"/>
      <c r="U77" s="364" t="s">
        <v>28</v>
      </c>
      <c r="V77" s="365"/>
      <c r="W77" s="328">
        <f>80*4</f>
        <v>320</v>
      </c>
      <c r="X77" s="329"/>
      <c r="Y77" s="329"/>
      <c r="Z77" s="330"/>
      <c r="AA77" s="387">
        <v>3.93</v>
      </c>
      <c r="AB77" s="387"/>
      <c r="AC77" s="387"/>
      <c r="AD77" s="387"/>
      <c r="AE77" s="331"/>
      <c r="AF77" s="331"/>
      <c r="AG77" s="331"/>
      <c r="AH77" s="331"/>
      <c r="AI77" s="172">
        <f t="shared" si="37"/>
        <v>0</v>
      </c>
      <c r="AJ77" s="328">
        <f t="shared" si="41"/>
        <v>0</v>
      </c>
      <c r="AK77" s="329"/>
      <c r="AL77" s="329"/>
      <c r="AM77" s="330"/>
      <c r="AN77" s="328">
        <f t="shared" si="39"/>
        <v>0</v>
      </c>
      <c r="AO77" s="329"/>
      <c r="AP77" s="332"/>
      <c r="AQ77" s="130"/>
      <c r="AR77" s="147"/>
      <c r="AS77" s="131"/>
    </row>
    <row r="78" spans="1:45" s="118" customFormat="1" ht="76.5" customHeight="1">
      <c r="B78" s="369" t="s">
        <v>125</v>
      </c>
      <c r="C78" s="370"/>
      <c r="D78" s="183" t="s">
        <v>127</v>
      </c>
      <c r="E78" s="112" t="s">
        <v>293</v>
      </c>
      <c r="F78" s="361" t="s">
        <v>126</v>
      </c>
      <c r="G78" s="362"/>
      <c r="H78" s="362"/>
      <c r="I78" s="362"/>
      <c r="J78" s="362"/>
      <c r="K78" s="362"/>
      <c r="L78" s="362"/>
      <c r="M78" s="362"/>
      <c r="N78" s="362"/>
      <c r="O78" s="362"/>
      <c r="P78" s="362"/>
      <c r="Q78" s="362"/>
      <c r="R78" s="362"/>
      <c r="S78" s="362"/>
      <c r="T78" s="363"/>
      <c r="U78" s="364" t="s">
        <v>29</v>
      </c>
      <c r="V78" s="365"/>
      <c r="W78" s="328">
        <f>20*4</f>
        <v>80</v>
      </c>
      <c r="X78" s="329"/>
      <c r="Y78" s="329"/>
      <c r="Z78" s="330"/>
      <c r="AA78" s="387"/>
      <c r="AB78" s="387"/>
      <c r="AC78" s="387"/>
      <c r="AD78" s="387"/>
      <c r="AE78" s="331"/>
      <c r="AF78" s="331"/>
      <c r="AG78" s="331"/>
      <c r="AH78" s="331"/>
      <c r="AI78" s="172">
        <f t="shared" si="37"/>
        <v>0</v>
      </c>
      <c r="AJ78" s="328">
        <f t="shared" ref="AJ78:AJ81" si="42">ROUND(W78*AE78,2)</f>
        <v>0</v>
      </c>
      <c r="AK78" s="329"/>
      <c r="AL78" s="329"/>
      <c r="AM78" s="330"/>
      <c r="AN78" s="328">
        <f t="shared" si="39"/>
        <v>0</v>
      </c>
      <c r="AO78" s="329"/>
      <c r="AP78" s="332"/>
      <c r="AQ78" s="130"/>
      <c r="AR78" s="147"/>
      <c r="AS78" s="131"/>
    </row>
    <row r="79" spans="1:45" s="118" customFormat="1" ht="76.5" customHeight="1">
      <c r="B79" s="369" t="s">
        <v>129</v>
      </c>
      <c r="C79" s="370"/>
      <c r="D79" s="183" t="s">
        <v>107</v>
      </c>
      <c r="E79" s="112" t="s">
        <v>294</v>
      </c>
      <c r="F79" s="361" t="s">
        <v>128</v>
      </c>
      <c r="G79" s="362"/>
      <c r="H79" s="362"/>
      <c r="I79" s="362"/>
      <c r="J79" s="362"/>
      <c r="K79" s="362"/>
      <c r="L79" s="362"/>
      <c r="M79" s="362"/>
      <c r="N79" s="362"/>
      <c r="O79" s="362"/>
      <c r="P79" s="362"/>
      <c r="Q79" s="362"/>
      <c r="R79" s="362"/>
      <c r="S79" s="362"/>
      <c r="T79" s="363"/>
      <c r="U79" s="364" t="s">
        <v>21</v>
      </c>
      <c r="V79" s="365"/>
      <c r="W79" s="328">
        <f>40*4</f>
        <v>160</v>
      </c>
      <c r="X79" s="329"/>
      <c r="Y79" s="329"/>
      <c r="Z79" s="330"/>
      <c r="AA79" s="387"/>
      <c r="AB79" s="387"/>
      <c r="AC79" s="387"/>
      <c r="AD79" s="387"/>
      <c r="AE79" s="331"/>
      <c r="AF79" s="331"/>
      <c r="AG79" s="331"/>
      <c r="AH79" s="331"/>
      <c r="AI79" s="172">
        <f t="shared" si="37"/>
        <v>0</v>
      </c>
      <c r="AJ79" s="328">
        <f t="shared" si="42"/>
        <v>0</v>
      </c>
      <c r="AK79" s="329"/>
      <c r="AL79" s="329"/>
      <c r="AM79" s="330"/>
      <c r="AN79" s="328">
        <f t="shared" si="39"/>
        <v>0</v>
      </c>
      <c r="AO79" s="329"/>
      <c r="AP79" s="332"/>
      <c r="AQ79" s="130"/>
      <c r="AR79" s="147"/>
      <c r="AS79" s="131"/>
    </row>
    <row r="80" spans="1:45" s="118" customFormat="1" ht="76.5" customHeight="1">
      <c r="B80" s="341">
        <v>2003821</v>
      </c>
      <c r="C80" s="342"/>
      <c r="D80" s="171" t="s">
        <v>107</v>
      </c>
      <c r="E80" s="112" t="s">
        <v>295</v>
      </c>
      <c r="F80" s="384" t="s">
        <v>130</v>
      </c>
      <c r="G80" s="385"/>
      <c r="H80" s="385"/>
      <c r="I80" s="385"/>
      <c r="J80" s="385"/>
      <c r="K80" s="385"/>
      <c r="L80" s="385"/>
      <c r="M80" s="385"/>
      <c r="N80" s="385"/>
      <c r="O80" s="385"/>
      <c r="P80" s="385"/>
      <c r="Q80" s="385"/>
      <c r="R80" s="385"/>
      <c r="S80" s="385"/>
      <c r="T80" s="386"/>
      <c r="U80" s="367" t="s">
        <v>22</v>
      </c>
      <c r="V80" s="368"/>
      <c r="W80" s="328">
        <f>20*4</f>
        <v>80</v>
      </c>
      <c r="X80" s="329"/>
      <c r="Y80" s="329"/>
      <c r="Z80" s="330"/>
      <c r="AA80" s="328"/>
      <c r="AB80" s="329"/>
      <c r="AC80" s="329"/>
      <c r="AD80" s="330"/>
      <c r="AE80" s="331"/>
      <c r="AF80" s="331"/>
      <c r="AG80" s="331"/>
      <c r="AH80" s="331"/>
      <c r="AI80" s="172">
        <f t="shared" si="37"/>
        <v>0</v>
      </c>
      <c r="AJ80" s="328">
        <f t="shared" si="42"/>
        <v>0</v>
      </c>
      <c r="AK80" s="329"/>
      <c r="AL80" s="329"/>
      <c r="AM80" s="330"/>
      <c r="AN80" s="328">
        <f t="shared" si="39"/>
        <v>0</v>
      </c>
      <c r="AO80" s="329"/>
      <c r="AP80" s="332"/>
      <c r="AQ80" s="130"/>
      <c r="AR80" s="147"/>
      <c r="AS80" s="131"/>
    </row>
    <row r="81" spans="1:45" s="118" customFormat="1" ht="76.5" customHeight="1">
      <c r="B81" s="369" t="s">
        <v>132</v>
      </c>
      <c r="C81" s="370"/>
      <c r="D81" s="171" t="s">
        <v>107</v>
      </c>
      <c r="E81" s="112" t="s">
        <v>296</v>
      </c>
      <c r="F81" s="361" t="s">
        <v>131</v>
      </c>
      <c r="G81" s="362"/>
      <c r="H81" s="362"/>
      <c r="I81" s="362"/>
      <c r="J81" s="362"/>
      <c r="K81" s="362"/>
      <c r="L81" s="362"/>
      <c r="M81" s="362"/>
      <c r="N81" s="362"/>
      <c r="O81" s="362"/>
      <c r="P81" s="362"/>
      <c r="Q81" s="362"/>
      <c r="R81" s="362"/>
      <c r="S81" s="362"/>
      <c r="T81" s="363"/>
      <c r="U81" s="364" t="s">
        <v>21</v>
      </c>
      <c r="V81" s="365"/>
      <c r="W81" s="328">
        <f>8*4</f>
        <v>32</v>
      </c>
      <c r="X81" s="329"/>
      <c r="Y81" s="329"/>
      <c r="Z81" s="330"/>
      <c r="AA81" s="387"/>
      <c r="AB81" s="387"/>
      <c r="AC81" s="387"/>
      <c r="AD81" s="387"/>
      <c r="AE81" s="331"/>
      <c r="AF81" s="331"/>
      <c r="AG81" s="331"/>
      <c r="AH81" s="331"/>
      <c r="AI81" s="172">
        <f t="shared" si="37"/>
        <v>0</v>
      </c>
      <c r="AJ81" s="328">
        <f t="shared" si="42"/>
        <v>0</v>
      </c>
      <c r="AK81" s="329"/>
      <c r="AL81" s="329"/>
      <c r="AM81" s="330"/>
      <c r="AN81" s="328">
        <f t="shared" si="39"/>
        <v>0</v>
      </c>
      <c r="AO81" s="329"/>
      <c r="AP81" s="332"/>
      <c r="AQ81" s="130"/>
      <c r="AR81" s="147"/>
      <c r="AS81" s="131"/>
    </row>
    <row r="82" spans="1:45" s="140" customFormat="1" ht="15.6" customHeight="1">
      <c r="A82" s="118"/>
      <c r="B82" s="382"/>
      <c r="C82" s="383"/>
      <c r="D82" s="176"/>
      <c r="E82" s="177" t="s">
        <v>297</v>
      </c>
      <c r="F82" s="395" t="s">
        <v>210</v>
      </c>
      <c r="G82" s="396"/>
      <c r="H82" s="396"/>
      <c r="I82" s="396"/>
      <c r="J82" s="396"/>
      <c r="K82" s="396"/>
      <c r="L82" s="396"/>
      <c r="M82" s="396"/>
      <c r="N82" s="396"/>
      <c r="O82" s="396"/>
      <c r="P82" s="396"/>
      <c r="Q82" s="396"/>
      <c r="R82" s="396"/>
      <c r="S82" s="396"/>
      <c r="T82" s="397"/>
      <c r="U82" s="398"/>
      <c r="V82" s="399"/>
      <c r="W82" s="103"/>
      <c r="X82" s="104"/>
      <c r="Y82" s="104"/>
      <c r="Z82" s="105"/>
      <c r="AA82" s="103"/>
      <c r="AB82" s="104"/>
      <c r="AC82" s="104"/>
      <c r="AD82" s="105"/>
      <c r="AE82" s="103"/>
      <c r="AF82" s="104"/>
      <c r="AG82" s="104"/>
      <c r="AH82" s="105"/>
      <c r="AI82" s="104"/>
      <c r="AJ82" s="400">
        <f>SUM(AJ83:AM97)</f>
        <v>0</v>
      </c>
      <c r="AK82" s="401"/>
      <c r="AL82" s="401"/>
      <c r="AM82" s="402"/>
      <c r="AN82" s="400">
        <f>SUM(AN83:AP97)</f>
        <v>0</v>
      </c>
      <c r="AO82" s="401"/>
      <c r="AP82" s="406"/>
      <c r="AQ82" s="130"/>
      <c r="AR82" s="148"/>
      <c r="AS82" s="131"/>
    </row>
    <row r="83" spans="1:45" s="118" customFormat="1" ht="76.5" customHeight="1">
      <c r="B83" s="341" t="s">
        <v>103</v>
      </c>
      <c r="C83" s="342"/>
      <c r="D83" s="171"/>
      <c r="E83" s="112" t="s">
        <v>298</v>
      </c>
      <c r="F83" s="384" t="s">
        <v>148</v>
      </c>
      <c r="G83" s="385"/>
      <c r="H83" s="385"/>
      <c r="I83" s="385"/>
      <c r="J83" s="385"/>
      <c r="K83" s="385"/>
      <c r="L83" s="385"/>
      <c r="M83" s="385"/>
      <c r="N83" s="385"/>
      <c r="O83" s="385"/>
      <c r="P83" s="385"/>
      <c r="Q83" s="385"/>
      <c r="R83" s="385"/>
      <c r="S83" s="385"/>
      <c r="T83" s="386"/>
      <c r="U83" s="367" t="s">
        <v>22</v>
      </c>
      <c r="V83" s="368"/>
      <c r="W83" s="328">
        <v>25</v>
      </c>
      <c r="X83" s="329"/>
      <c r="Y83" s="329"/>
      <c r="Z83" s="330"/>
      <c r="AA83" s="328">
        <v>46.47</v>
      </c>
      <c r="AB83" s="329"/>
      <c r="AC83" s="329"/>
      <c r="AD83" s="330"/>
      <c r="AE83" s="392"/>
      <c r="AF83" s="393"/>
      <c r="AG83" s="393"/>
      <c r="AH83" s="394"/>
      <c r="AI83" s="172">
        <f t="shared" ref="AI83:AI97" si="43">ROUND(AE83*(1+$AO$4),2)</f>
        <v>0</v>
      </c>
      <c r="AJ83" s="328">
        <f t="shared" ref="AJ83:AJ93" si="44">ROUND(W83*AE83,2)</f>
        <v>0</v>
      </c>
      <c r="AK83" s="329"/>
      <c r="AL83" s="329"/>
      <c r="AM83" s="330"/>
      <c r="AN83" s="328">
        <f t="shared" ref="AN83:AN97" si="45">ROUND(AJ83*(1+$AO$4),2)</f>
        <v>0</v>
      </c>
      <c r="AO83" s="329"/>
      <c r="AP83" s="332"/>
      <c r="AQ83" s="130"/>
      <c r="AR83" s="147"/>
      <c r="AS83" s="131"/>
    </row>
    <row r="84" spans="1:45" s="118" customFormat="1" ht="76.5" customHeight="1">
      <c r="B84" s="341">
        <v>100344</v>
      </c>
      <c r="C84" s="342"/>
      <c r="D84" s="171" t="s">
        <v>82</v>
      </c>
      <c r="E84" s="112" t="s">
        <v>299</v>
      </c>
      <c r="F84" s="384" t="s">
        <v>110</v>
      </c>
      <c r="G84" s="385"/>
      <c r="H84" s="385"/>
      <c r="I84" s="385"/>
      <c r="J84" s="385"/>
      <c r="K84" s="385"/>
      <c r="L84" s="385"/>
      <c r="M84" s="385"/>
      <c r="N84" s="385"/>
      <c r="O84" s="385"/>
      <c r="P84" s="385"/>
      <c r="Q84" s="385"/>
      <c r="R84" s="385"/>
      <c r="S84" s="385"/>
      <c r="T84" s="386"/>
      <c r="U84" s="388" t="s">
        <v>31</v>
      </c>
      <c r="V84" s="389"/>
      <c r="W84" s="328">
        <f>447.6*5</f>
        <v>2238</v>
      </c>
      <c r="X84" s="329"/>
      <c r="Y84" s="329"/>
      <c r="Z84" s="330"/>
      <c r="AA84" s="328"/>
      <c r="AB84" s="329"/>
      <c r="AC84" s="329"/>
      <c r="AD84" s="330"/>
      <c r="AE84" s="331"/>
      <c r="AF84" s="331"/>
      <c r="AG84" s="331"/>
      <c r="AH84" s="331"/>
      <c r="AI84" s="172">
        <f t="shared" si="43"/>
        <v>0</v>
      </c>
      <c r="AJ84" s="328">
        <f t="shared" ref="AJ84" si="46">ROUND(W84*AE84,2)</f>
        <v>0</v>
      </c>
      <c r="AK84" s="329"/>
      <c r="AL84" s="329"/>
      <c r="AM84" s="330"/>
      <c r="AN84" s="328">
        <f t="shared" si="45"/>
        <v>0</v>
      </c>
      <c r="AO84" s="329"/>
      <c r="AP84" s="332"/>
      <c r="AQ84" s="130"/>
      <c r="AR84" s="147"/>
      <c r="AS84" s="131"/>
    </row>
    <row r="85" spans="1:45" s="118" customFormat="1" ht="76.5" customHeight="1">
      <c r="B85" s="341">
        <v>100346</v>
      </c>
      <c r="C85" s="342"/>
      <c r="D85" s="171" t="s">
        <v>82</v>
      </c>
      <c r="E85" s="112" t="s">
        <v>300</v>
      </c>
      <c r="F85" s="384" t="s">
        <v>111</v>
      </c>
      <c r="G85" s="385"/>
      <c r="H85" s="385"/>
      <c r="I85" s="385"/>
      <c r="J85" s="385"/>
      <c r="K85" s="385"/>
      <c r="L85" s="385"/>
      <c r="M85" s="385"/>
      <c r="N85" s="385"/>
      <c r="O85" s="385"/>
      <c r="P85" s="385"/>
      <c r="Q85" s="385"/>
      <c r="R85" s="385"/>
      <c r="S85" s="385"/>
      <c r="T85" s="386"/>
      <c r="U85" s="388" t="s">
        <v>31</v>
      </c>
      <c r="V85" s="389"/>
      <c r="W85" s="328">
        <f>1437.5*5</f>
        <v>7187.5</v>
      </c>
      <c r="X85" s="329"/>
      <c r="Y85" s="329"/>
      <c r="Z85" s="330"/>
      <c r="AA85" s="328"/>
      <c r="AB85" s="329"/>
      <c r="AC85" s="329"/>
      <c r="AD85" s="330"/>
      <c r="AE85" s="331"/>
      <c r="AF85" s="331"/>
      <c r="AG85" s="331"/>
      <c r="AH85" s="331"/>
      <c r="AI85" s="172">
        <f t="shared" si="43"/>
        <v>0</v>
      </c>
      <c r="AJ85" s="328">
        <f t="shared" si="44"/>
        <v>0</v>
      </c>
      <c r="AK85" s="329"/>
      <c r="AL85" s="329"/>
      <c r="AM85" s="330"/>
      <c r="AN85" s="328">
        <f t="shared" si="45"/>
        <v>0</v>
      </c>
      <c r="AO85" s="329"/>
      <c r="AP85" s="332"/>
      <c r="AQ85" s="130"/>
      <c r="AR85" s="147"/>
      <c r="AS85" s="131"/>
    </row>
    <row r="86" spans="1:45" s="118" customFormat="1" ht="76.5" customHeight="1">
      <c r="B86" s="341" t="s">
        <v>104</v>
      </c>
      <c r="C86" s="342"/>
      <c r="D86" s="171"/>
      <c r="E86" s="112" t="s">
        <v>301</v>
      </c>
      <c r="F86" s="384" t="s">
        <v>112</v>
      </c>
      <c r="G86" s="385"/>
      <c r="H86" s="385"/>
      <c r="I86" s="385"/>
      <c r="J86" s="385"/>
      <c r="K86" s="385"/>
      <c r="L86" s="385"/>
      <c r="M86" s="385"/>
      <c r="N86" s="385"/>
      <c r="O86" s="385"/>
      <c r="P86" s="385"/>
      <c r="Q86" s="385"/>
      <c r="R86" s="385"/>
      <c r="S86" s="385"/>
      <c r="T86" s="386"/>
      <c r="U86" s="388" t="s">
        <v>31</v>
      </c>
      <c r="V86" s="389"/>
      <c r="W86" s="328">
        <f>1.39*5</f>
        <v>6.9499999999999993</v>
      </c>
      <c r="X86" s="329"/>
      <c r="Y86" s="329"/>
      <c r="Z86" s="330"/>
      <c r="AA86" s="328"/>
      <c r="AB86" s="329"/>
      <c r="AC86" s="329"/>
      <c r="AD86" s="330"/>
      <c r="AE86" s="392"/>
      <c r="AF86" s="393"/>
      <c r="AG86" s="393"/>
      <c r="AH86" s="394"/>
      <c r="AI86" s="172">
        <f t="shared" si="43"/>
        <v>0</v>
      </c>
      <c r="AJ86" s="328">
        <f t="shared" si="44"/>
        <v>0</v>
      </c>
      <c r="AK86" s="329"/>
      <c r="AL86" s="329"/>
      <c r="AM86" s="330"/>
      <c r="AN86" s="328">
        <f t="shared" si="45"/>
        <v>0</v>
      </c>
      <c r="AO86" s="329"/>
      <c r="AP86" s="332"/>
      <c r="AQ86" s="130"/>
      <c r="AR86" s="147"/>
      <c r="AS86" s="131"/>
    </row>
    <row r="87" spans="1:45" s="118" customFormat="1" ht="76.5" customHeight="1">
      <c r="B87" s="390" t="s">
        <v>105</v>
      </c>
      <c r="C87" s="391"/>
      <c r="D87" s="182"/>
      <c r="E87" s="112" t="s">
        <v>302</v>
      </c>
      <c r="F87" s="361" t="s">
        <v>123</v>
      </c>
      <c r="G87" s="362"/>
      <c r="H87" s="362"/>
      <c r="I87" s="362"/>
      <c r="J87" s="362"/>
      <c r="K87" s="362"/>
      <c r="L87" s="362"/>
      <c r="M87" s="362"/>
      <c r="N87" s="362"/>
      <c r="O87" s="362"/>
      <c r="P87" s="362"/>
      <c r="Q87" s="362"/>
      <c r="R87" s="362"/>
      <c r="S87" s="362"/>
      <c r="T87" s="363"/>
      <c r="U87" s="364" t="s">
        <v>29</v>
      </c>
      <c r="V87" s="365"/>
      <c r="W87" s="328">
        <f>12.5*5</f>
        <v>62.5</v>
      </c>
      <c r="X87" s="329"/>
      <c r="Y87" s="329"/>
      <c r="Z87" s="330"/>
      <c r="AA87" s="387"/>
      <c r="AB87" s="387"/>
      <c r="AC87" s="387"/>
      <c r="AD87" s="387"/>
      <c r="AE87" s="392"/>
      <c r="AF87" s="393"/>
      <c r="AG87" s="393"/>
      <c r="AH87" s="394"/>
      <c r="AI87" s="172">
        <f t="shared" si="43"/>
        <v>0</v>
      </c>
      <c r="AJ87" s="328">
        <f t="shared" si="44"/>
        <v>0</v>
      </c>
      <c r="AK87" s="329"/>
      <c r="AL87" s="329"/>
      <c r="AM87" s="330"/>
      <c r="AN87" s="328">
        <f t="shared" si="45"/>
        <v>0</v>
      </c>
      <c r="AO87" s="329"/>
      <c r="AP87" s="332"/>
      <c r="AQ87" s="130"/>
      <c r="AR87" s="147"/>
      <c r="AS87" s="131"/>
    </row>
    <row r="88" spans="1:45" s="118" customFormat="1" ht="76.5" customHeight="1">
      <c r="B88" s="412">
        <v>100341</v>
      </c>
      <c r="C88" s="370"/>
      <c r="D88" s="183" t="s">
        <v>82</v>
      </c>
      <c r="E88" s="112" t="s">
        <v>303</v>
      </c>
      <c r="F88" s="361" t="s">
        <v>124</v>
      </c>
      <c r="G88" s="362"/>
      <c r="H88" s="362"/>
      <c r="I88" s="362"/>
      <c r="J88" s="362"/>
      <c r="K88" s="362"/>
      <c r="L88" s="362"/>
      <c r="M88" s="362"/>
      <c r="N88" s="362"/>
      <c r="O88" s="362"/>
      <c r="P88" s="362"/>
      <c r="Q88" s="362"/>
      <c r="R88" s="362"/>
      <c r="S88" s="362"/>
      <c r="T88" s="363"/>
      <c r="U88" s="364" t="s">
        <v>28</v>
      </c>
      <c r="V88" s="365"/>
      <c r="W88" s="328">
        <f>102.5*5</f>
        <v>512.5</v>
      </c>
      <c r="X88" s="329"/>
      <c r="Y88" s="329"/>
      <c r="Z88" s="330"/>
      <c r="AA88" s="387">
        <v>36.28</v>
      </c>
      <c r="AB88" s="387"/>
      <c r="AC88" s="387"/>
      <c r="AD88" s="387"/>
      <c r="AE88" s="331"/>
      <c r="AF88" s="331"/>
      <c r="AG88" s="331"/>
      <c r="AH88" s="331"/>
      <c r="AI88" s="172">
        <f t="shared" si="43"/>
        <v>0</v>
      </c>
      <c r="AJ88" s="328">
        <f t="shared" si="44"/>
        <v>0</v>
      </c>
      <c r="AK88" s="329"/>
      <c r="AL88" s="329"/>
      <c r="AM88" s="330"/>
      <c r="AN88" s="328">
        <f t="shared" si="45"/>
        <v>0</v>
      </c>
      <c r="AO88" s="329"/>
      <c r="AP88" s="332"/>
      <c r="AQ88" s="130"/>
      <c r="AR88" s="147"/>
      <c r="AS88" s="131"/>
    </row>
    <row r="89" spans="1:45" s="118" customFormat="1" ht="76.5" customHeight="1">
      <c r="B89" s="341">
        <v>5605938</v>
      </c>
      <c r="C89" s="342"/>
      <c r="D89" s="171" t="s">
        <v>107</v>
      </c>
      <c r="E89" s="112" t="s">
        <v>304</v>
      </c>
      <c r="F89" s="384" t="s">
        <v>106</v>
      </c>
      <c r="G89" s="385"/>
      <c r="H89" s="385"/>
      <c r="I89" s="385"/>
      <c r="J89" s="385"/>
      <c r="K89" s="385"/>
      <c r="L89" s="385"/>
      <c r="M89" s="385"/>
      <c r="N89" s="385"/>
      <c r="O89" s="385"/>
      <c r="P89" s="385"/>
      <c r="Q89" s="385"/>
      <c r="R89" s="385"/>
      <c r="S89" s="385"/>
      <c r="T89" s="386"/>
      <c r="U89" s="388" t="s">
        <v>21</v>
      </c>
      <c r="V89" s="389"/>
      <c r="W89" s="328">
        <f>225*5</f>
        <v>1125</v>
      </c>
      <c r="X89" s="329"/>
      <c r="Y89" s="329"/>
      <c r="Z89" s="330"/>
      <c r="AA89" s="328"/>
      <c r="AB89" s="329"/>
      <c r="AC89" s="329"/>
      <c r="AD89" s="330"/>
      <c r="AE89" s="331"/>
      <c r="AF89" s="331"/>
      <c r="AG89" s="331"/>
      <c r="AH89" s="331"/>
      <c r="AI89" s="172">
        <f t="shared" si="43"/>
        <v>0</v>
      </c>
      <c r="AJ89" s="328">
        <f t="shared" si="44"/>
        <v>0</v>
      </c>
      <c r="AK89" s="329"/>
      <c r="AL89" s="329"/>
      <c r="AM89" s="330"/>
      <c r="AN89" s="328">
        <f t="shared" si="45"/>
        <v>0</v>
      </c>
      <c r="AO89" s="329"/>
      <c r="AP89" s="332"/>
      <c r="AQ89" s="130"/>
      <c r="AR89" s="147"/>
      <c r="AS89" s="131"/>
    </row>
    <row r="90" spans="1:45" s="118" customFormat="1" ht="76.5" customHeight="1">
      <c r="B90" s="407">
        <v>5605945</v>
      </c>
      <c r="C90" s="408"/>
      <c r="D90" s="184" t="s">
        <v>107</v>
      </c>
      <c r="E90" s="112" t="s">
        <v>305</v>
      </c>
      <c r="F90" s="384" t="s">
        <v>114</v>
      </c>
      <c r="G90" s="385"/>
      <c r="H90" s="385"/>
      <c r="I90" s="385"/>
      <c r="J90" s="385"/>
      <c r="K90" s="385"/>
      <c r="L90" s="385"/>
      <c r="M90" s="385"/>
      <c r="N90" s="385"/>
      <c r="O90" s="385"/>
      <c r="P90" s="385"/>
      <c r="Q90" s="385"/>
      <c r="R90" s="385"/>
      <c r="S90" s="385"/>
      <c r="T90" s="386"/>
      <c r="U90" s="388" t="s">
        <v>22</v>
      </c>
      <c r="V90" s="389"/>
      <c r="W90" s="328">
        <f>15*5</f>
        <v>75</v>
      </c>
      <c r="X90" s="329"/>
      <c r="Y90" s="329"/>
      <c r="Z90" s="330"/>
      <c r="AA90" s="409"/>
      <c r="AB90" s="410"/>
      <c r="AC90" s="410"/>
      <c r="AD90" s="411"/>
      <c r="AE90" s="331"/>
      <c r="AF90" s="331"/>
      <c r="AG90" s="331"/>
      <c r="AH90" s="331"/>
      <c r="AI90" s="172">
        <f t="shared" si="43"/>
        <v>0</v>
      </c>
      <c r="AJ90" s="328">
        <f t="shared" si="44"/>
        <v>0</v>
      </c>
      <c r="AK90" s="329"/>
      <c r="AL90" s="329"/>
      <c r="AM90" s="330"/>
      <c r="AN90" s="328">
        <f t="shared" si="45"/>
        <v>0</v>
      </c>
      <c r="AO90" s="329"/>
      <c r="AP90" s="332"/>
      <c r="AQ90" s="130"/>
      <c r="AR90" s="147"/>
      <c r="AS90" s="131"/>
    </row>
    <row r="91" spans="1:45" s="118" customFormat="1" ht="76.5" customHeight="1">
      <c r="B91" s="341">
        <v>5605882</v>
      </c>
      <c r="C91" s="342"/>
      <c r="D91" s="171" t="s">
        <v>107</v>
      </c>
      <c r="E91" s="112" t="s">
        <v>306</v>
      </c>
      <c r="F91" s="384" t="s">
        <v>113</v>
      </c>
      <c r="G91" s="385"/>
      <c r="H91" s="385"/>
      <c r="I91" s="385"/>
      <c r="J91" s="385"/>
      <c r="K91" s="385"/>
      <c r="L91" s="385"/>
      <c r="M91" s="385"/>
      <c r="N91" s="385"/>
      <c r="O91" s="385"/>
      <c r="P91" s="385"/>
      <c r="Q91" s="385"/>
      <c r="R91" s="385"/>
      <c r="S91" s="385"/>
      <c r="T91" s="386"/>
      <c r="U91" s="388" t="s">
        <v>21</v>
      </c>
      <c r="V91" s="389"/>
      <c r="W91" s="328">
        <f>W89</f>
        <v>1125</v>
      </c>
      <c r="X91" s="329"/>
      <c r="Y91" s="329"/>
      <c r="Z91" s="330"/>
      <c r="AA91" s="328"/>
      <c r="AB91" s="329"/>
      <c r="AC91" s="329"/>
      <c r="AD91" s="330"/>
      <c r="AE91" s="331"/>
      <c r="AF91" s="331"/>
      <c r="AG91" s="331"/>
      <c r="AH91" s="331"/>
      <c r="AI91" s="172">
        <f t="shared" si="43"/>
        <v>0</v>
      </c>
      <c r="AJ91" s="328">
        <f t="shared" si="44"/>
        <v>0</v>
      </c>
      <c r="AK91" s="329"/>
      <c r="AL91" s="329"/>
      <c r="AM91" s="330"/>
      <c r="AN91" s="328">
        <f t="shared" si="45"/>
        <v>0</v>
      </c>
      <c r="AO91" s="329"/>
      <c r="AP91" s="332"/>
      <c r="AQ91" s="130"/>
      <c r="AR91" s="147"/>
      <c r="AS91" s="131"/>
    </row>
    <row r="92" spans="1:45" s="118" customFormat="1" ht="76.5" customHeight="1">
      <c r="B92" s="369" t="s">
        <v>109</v>
      </c>
      <c r="C92" s="370"/>
      <c r="D92" s="183" t="s">
        <v>108</v>
      </c>
      <c r="E92" s="112" t="s">
        <v>307</v>
      </c>
      <c r="F92" s="361" t="s">
        <v>115</v>
      </c>
      <c r="G92" s="362"/>
      <c r="H92" s="362"/>
      <c r="I92" s="362"/>
      <c r="J92" s="362"/>
      <c r="K92" s="362"/>
      <c r="L92" s="362"/>
      <c r="M92" s="362"/>
      <c r="N92" s="362"/>
      <c r="O92" s="362"/>
      <c r="P92" s="362"/>
      <c r="Q92" s="362"/>
      <c r="R92" s="362"/>
      <c r="S92" s="362"/>
      <c r="T92" s="363"/>
      <c r="U92" s="364" t="s">
        <v>28</v>
      </c>
      <c r="V92" s="365"/>
      <c r="W92" s="328">
        <f>0.1809*5</f>
        <v>0.90450000000000008</v>
      </c>
      <c r="X92" s="329"/>
      <c r="Y92" s="329"/>
      <c r="Z92" s="330"/>
      <c r="AA92" s="387">
        <v>64.650000000000006</v>
      </c>
      <c r="AB92" s="387"/>
      <c r="AC92" s="387"/>
      <c r="AD92" s="387"/>
      <c r="AE92" s="331"/>
      <c r="AF92" s="331"/>
      <c r="AG92" s="331"/>
      <c r="AH92" s="331"/>
      <c r="AI92" s="172">
        <f t="shared" si="43"/>
        <v>0</v>
      </c>
      <c r="AJ92" s="328">
        <f t="shared" si="44"/>
        <v>0</v>
      </c>
      <c r="AK92" s="329"/>
      <c r="AL92" s="329"/>
      <c r="AM92" s="330"/>
      <c r="AN92" s="328">
        <f t="shared" si="45"/>
        <v>0</v>
      </c>
      <c r="AO92" s="329"/>
      <c r="AP92" s="332"/>
      <c r="AQ92" s="130"/>
      <c r="AR92" s="147"/>
      <c r="AS92" s="131"/>
    </row>
    <row r="93" spans="1:45" s="118" customFormat="1" ht="76.5" customHeight="1">
      <c r="B93" s="412">
        <v>102713</v>
      </c>
      <c r="C93" s="370"/>
      <c r="D93" s="183" t="s">
        <v>82</v>
      </c>
      <c r="E93" s="112" t="s">
        <v>308</v>
      </c>
      <c r="F93" s="361" t="s">
        <v>155</v>
      </c>
      <c r="G93" s="362"/>
      <c r="H93" s="362"/>
      <c r="I93" s="362"/>
      <c r="J93" s="362"/>
      <c r="K93" s="362"/>
      <c r="L93" s="362"/>
      <c r="M93" s="362"/>
      <c r="N93" s="362"/>
      <c r="O93" s="362"/>
      <c r="P93" s="362"/>
      <c r="Q93" s="362"/>
      <c r="R93" s="362"/>
      <c r="S93" s="362"/>
      <c r="T93" s="363"/>
      <c r="U93" s="364" t="s">
        <v>28</v>
      </c>
      <c r="V93" s="365"/>
      <c r="W93" s="328">
        <v>500</v>
      </c>
      <c r="X93" s="329"/>
      <c r="Y93" s="329"/>
      <c r="Z93" s="330"/>
      <c r="AA93" s="387">
        <v>3.93</v>
      </c>
      <c r="AB93" s="387"/>
      <c r="AC93" s="387"/>
      <c r="AD93" s="387"/>
      <c r="AE93" s="331"/>
      <c r="AF93" s="331"/>
      <c r="AG93" s="331"/>
      <c r="AH93" s="331"/>
      <c r="AI93" s="172">
        <f t="shared" si="43"/>
        <v>0</v>
      </c>
      <c r="AJ93" s="328">
        <f t="shared" si="44"/>
        <v>0</v>
      </c>
      <c r="AK93" s="329"/>
      <c r="AL93" s="329"/>
      <c r="AM93" s="330"/>
      <c r="AN93" s="328">
        <f t="shared" si="45"/>
        <v>0</v>
      </c>
      <c r="AO93" s="329"/>
      <c r="AP93" s="332"/>
      <c r="AQ93" s="130"/>
      <c r="AR93" s="147"/>
      <c r="AS93" s="131"/>
    </row>
    <row r="94" spans="1:45" s="118" customFormat="1" ht="76.5" customHeight="1">
      <c r="B94" s="369" t="s">
        <v>125</v>
      </c>
      <c r="C94" s="370"/>
      <c r="D94" s="183" t="s">
        <v>127</v>
      </c>
      <c r="E94" s="112" t="s">
        <v>309</v>
      </c>
      <c r="F94" s="361" t="s">
        <v>126</v>
      </c>
      <c r="G94" s="362"/>
      <c r="H94" s="362"/>
      <c r="I94" s="362"/>
      <c r="J94" s="362"/>
      <c r="K94" s="362"/>
      <c r="L94" s="362"/>
      <c r="M94" s="362"/>
      <c r="N94" s="362"/>
      <c r="O94" s="362"/>
      <c r="P94" s="362"/>
      <c r="Q94" s="362"/>
      <c r="R94" s="362"/>
      <c r="S94" s="362"/>
      <c r="T94" s="363"/>
      <c r="U94" s="364" t="s">
        <v>29</v>
      </c>
      <c r="V94" s="365"/>
      <c r="W94" s="328">
        <v>250</v>
      </c>
      <c r="X94" s="329"/>
      <c r="Y94" s="329"/>
      <c r="Z94" s="330"/>
      <c r="AA94" s="387"/>
      <c r="AB94" s="387"/>
      <c r="AC94" s="387"/>
      <c r="AD94" s="387"/>
      <c r="AE94" s="331"/>
      <c r="AF94" s="331"/>
      <c r="AG94" s="331"/>
      <c r="AH94" s="331"/>
      <c r="AI94" s="172">
        <f t="shared" si="43"/>
        <v>0</v>
      </c>
      <c r="AJ94" s="328">
        <f t="shared" ref="AJ94:AJ97" si="47">ROUND(W94*AE94,2)</f>
        <v>0</v>
      </c>
      <c r="AK94" s="329"/>
      <c r="AL94" s="329"/>
      <c r="AM94" s="330"/>
      <c r="AN94" s="328">
        <f t="shared" si="45"/>
        <v>0</v>
      </c>
      <c r="AO94" s="329"/>
      <c r="AP94" s="332"/>
      <c r="AQ94" s="130"/>
      <c r="AR94" s="147"/>
      <c r="AS94" s="131"/>
    </row>
    <row r="95" spans="1:45" s="118" customFormat="1" ht="76.5" customHeight="1">
      <c r="B95" s="369" t="s">
        <v>129</v>
      </c>
      <c r="C95" s="370"/>
      <c r="D95" s="183" t="s">
        <v>107</v>
      </c>
      <c r="E95" s="112" t="s">
        <v>310</v>
      </c>
      <c r="F95" s="361" t="s">
        <v>128</v>
      </c>
      <c r="G95" s="362"/>
      <c r="H95" s="362"/>
      <c r="I95" s="362"/>
      <c r="J95" s="362"/>
      <c r="K95" s="362"/>
      <c r="L95" s="362"/>
      <c r="M95" s="362"/>
      <c r="N95" s="362"/>
      <c r="O95" s="362"/>
      <c r="P95" s="362"/>
      <c r="Q95" s="362"/>
      <c r="R95" s="362"/>
      <c r="S95" s="362"/>
      <c r="T95" s="363"/>
      <c r="U95" s="364" t="s">
        <v>21</v>
      </c>
      <c r="V95" s="365"/>
      <c r="W95" s="328">
        <v>500</v>
      </c>
      <c r="X95" s="329"/>
      <c r="Y95" s="329"/>
      <c r="Z95" s="330"/>
      <c r="AA95" s="387"/>
      <c r="AB95" s="387"/>
      <c r="AC95" s="387"/>
      <c r="AD95" s="387"/>
      <c r="AE95" s="331"/>
      <c r="AF95" s="331"/>
      <c r="AG95" s="331"/>
      <c r="AH95" s="331"/>
      <c r="AI95" s="172">
        <f t="shared" si="43"/>
        <v>0</v>
      </c>
      <c r="AJ95" s="328">
        <f t="shared" si="47"/>
        <v>0</v>
      </c>
      <c r="AK95" s="329"/>
      <c r="AL95" s="329"/>
      <c r="AM95" s="330"/>
      <c r="AN95" s="328">
        <f t="shared" si="45"/>
        <v>0</v>
      </c>
      <c r="AO95" s="329"/>
      <c r="AP95" s="332"/>
      <c r="AQ95" s="130"/>
      <c r="AR95" s="147"/>
      <c r="AS95" s="131"/>
    </row>
    <row r="96" spans="1:45" s="118" customFormat="1" ht="76.5" customHeight="1">
      <c r="B96" s="341">
        <v>2003821</v>
      </c>
      <c r="C96" s="342"/>
      <c r="D96" s="171" t="s">
        <v>107</v>
      </c>
      <c r="E96" s="112" t="s">
        <v>311</v>
      </c>
      <c r="F96" s="384" t="s">
        <v>130</v>
      </c>
      <c r="G96" s="385"/>
      <c r="H96" s="385"/>
      <c r="I96" s="385"/>
      <c r="J96" s="385"/>
      <c r="K96" s="385"/>
      <c r="L96" s="385"/>
      <c r="M96" s="385"/>
      <c r="N96" s="385"/>
      <c r="O96" s="385"/>
      <c r="P96" s="385"/>
      <c r="Q96" s="385"/>
      <c r="R96" s="385"/>
      <c r="S96" s="385"/>
      <c r="T96" s="386"/>
      <c r="U96" s="367" t="s">
        <v>22</v>
      </c>
      <c r="V96" s="368"/>
      <c r="W96" s="328">
        <v>250</v>
      </c>
      <c r="X96" s="329"/>
      <c r="Y96" s="329"/>
      <c r="Z96" s="330"/>
      <c r="AA96" s="328"/>
      <c r="AB96" s="329"/>
      <c r="AC96" s="329"/>
      <c r="AD96" s="330"/>
      <c r="AE96" s="331"/>
      <c r="AF96" s="331"/>
      <c r="AG96" s="331"/>
      <c r="AH96" s="331"/>
      <c r="AI96" s="172">
        <f t="shared" si="43"/>
        <v>0</v>
      </c>
      <c r="AJ96" s="328">
        <f t="shared" si="47"/>
        <v>0</v>
      </c>
      <c r="AK96" s="329"/>
      <c r="AL96" s="329"/>
      <c r="AM96" s="330"/>
      <c r="AN96" s="328">
        <f t="shared" si="45"/>
        <v>0</v>
      </c>
      <c r="AO96" s="329"/>
      <c r="AP96" s="332"/>
      <c r="AQ96" s="130"/>
      <c r="AR96" s="147"/>
      <c r="AS96" s="131"/>
    </row>
    <row r="97" spans="1:45" s="118" customFormat="1" ht="76.5" customHeight="1">
      <c r="B97" s="369" t="s">
        <v>132</v>
      </c>
      <c r="C97" s="370"/>
      <c r="D97" s="171" t="s">
        <v>107</v>
      </c>
      <c r="E97" s="112" t="s">
        <v>312</v>
      </c>
      <c r="F97" s="361" t="s">
        <v>131</v>
      </c>
      <c r="G97" s="362"/>
      <c r="H97" s="362"/>
      <c r="I97" s="362"/>
      <c r="J97" s="362"/>
      <c r="K97" s="362"/>
      <c r="L97" s="362"/>
      <c r="M97" s="362"/>
      <c r="N97" s="362"/>
      <c r="O97" s="362"/>
      <c r="P97" s="362"/>
      <c r="Q97" s="362"/>
      <c r="R97" s="362"/>
      <c r="S97" s="362"/>
      <c r="T97" s="363"/>
      <c r="U97" s="364" t="s">
        <v>21</v>
      </c>
      <c r="V97" s="365"/>
      <c r="W97" s="328">
        <v>100</v>
      </c>
      <c r="X97" s="329"/>
      <c r="Y97" s="329"/>
      <c r="Z97" s="330"/>
      <c r="AA97" s="387"/>
      <c r="AB97" s="387"/>
      <c r="AC97" s="387"/>
      <c r="AD97" s="387"/>
      <c r="AE97" s="331"/>
      <c r="AF97" s="331"/>
      <c r="AG97" s="331"/>
      <c r="AH97" s="331"/>
      <c r="AI97" s="172">
        <f t="shared" si="43"/>
        <v>0</v>
      </c>
      <c r="AJ97" s="328">
        <f t="shared" si="47"/>
        <v>0</v>
      </c>
      <c r="AK97" s="329"/>
      <c r="AL97" s="329"/>
      <c r="AM97" s="330"/>
      <c r="AN97" s="328">
        <f t="shared" si="45"/>
        <v>0</v>
      </c>
      <c r="AO97" s="329"/>
      <c r="AP97" s="332"/>
      <c r="AQ97" s="130"/>
      <c r="AR97" s="147"/>
      <c r="AS97" s="131"/>
    </row>
    <row r="98" spans="1:45" s="140" customFormat="1" ht="15.75">
      <c r="A98" s="118"/>
      <c r="B98" s="382"/>
      <c r="C98" s="383"/>
      <c r="D98" s="176"/>
      <c r="E98" s="177" t="s">
        <v>11</v>
      </c>
      <c r="F98" s="403" t="s">
        <v>175</v>
      </c>
      <c r="G98" s="404"/>
      <c r="H98" s="404"/>
      <c r="I98" s="404"/>
      <c r="J98" s="404"/>
      <c r="K98" s="404"/>
      <c r="L98" s="404"/>
      <c r="M98" s="404"/>
      <c r="N98" s="404"/>
      <c r="O98" s="404"/>
      <c r="P98" s="404"/>
      <c r="Q98" s="404"/>
      <c r="R98" s="404"/>
      <c r="S98" s="404"/>
      <c r="T98" s="405"/>
      <c r="U98" s="185"/>
      <c r="V98" s="186"/>
      <c r="W98" s="187"/>
      <c r="X98" s="139"/>
      <c r="Y98" s="139"/>
      <c r="Z98" s="188"/>
      <c r="AA98" s="187"/>
      <c r="AB98" s="139"/>
      <c r="AC98" s="139"/>
      <c r="AD98" s="188"/>
      <c r="AE98" s="139"/>
      <c r="AF98" s="139"/>
      <c r="AG98" s="139"/>
      <c r="AH98" s="139"/>
      <c r="AI98" s="139"/>
      <c r="AJ98" s="348">
        <f>SUM(AJ99:AM102)</f>
        <v>0</v>
      </c>
      <c r="AK98" s="349"/>
      <c r="AL98" s="349"/>
      <c r="AM98" s="350"/>
      <c r="AN98" s="348">
        <f>SUM(AN99:AP102)</f>
        <v>0</v>
      </c>
      <c r="AO98" s="349"/>
      <c r="AP98" s="351"/>
      <c r="AQ98" s="130"/>
      <c r="AR98" s="148"/>
      <c r="AS98" s="131"/>
    </row>
    <row r="99" spans="1:45" s="118" customFormat="1" ht="76.5" customHeight="1">
      <c r="B99" s="412">
        <v>92800</v>
      </c>
      <c r="C99" s="370"/>
      <c r="D99" s="171" t="s">
        <v>82</v>
      </c>
      <c r="E99" s="112" t="s">
        <v>313</v>
      </c>
      <c r="F99" s="384" t="s">
        <v>176</v>
      </c>
      <c r="G99" s="385"/>
      <c r="H99" s="385"/>
      <c r="I99" s="385"/>
      <c r="J99" s="385"/>
      <c r="K99" s="385"/>
      <c r="L99" s="385"/>
      <c r="M99" s="385"/>
      <c r="N99" s="385"/>
      <c r="O99" s="385"/>
      <c r="P99" s="385"/>
      <c r="Q99" s="385"/>
      <c r="R99" s="385"/>
      <c r="S99" s="385"/>
      <c r="T99" s="386"/>
      <c r="U99" s="367" t="s">
        <v>31</v>
      </c>
      <c r="V99" s="368"/>
      <c r="W99" s="328">
        <v>404.5</v>
      </c>
      <c r="X99" s="329"/>
      <c r="Y99" s="329"/>
      <c r="Z99" s="330"/>
      <c r="AA99" s="328"/>
      <c r="AB99" s="329"/>
      <c r="AC99" s="329"/>
      <c r="AD99" s="330"/>
      <c r="AE99" s="331"/>
      <c r="AF99" s="331"/>
      <c r="AG99" s="331"/>
      <c r="AH99" s="331"/>
      <c r="AI99" s="172">
        <f>ROUND(AE99*(1+$AO$4),2)</f>
        <v>0</v>
      </c>
      <c r="AJ99" s="328">
        <f t="shared" ref="AJ99" si="48">ROUND(W99*AE99,2)</f>
        <v>0</v>
      </c>
      <c r="AK99" s="329"/>
      <c r="AL99" s="329"/>
      <c r="AM99" s="330"/>
      <c r="AN99" s="328">
        <f>ROUND(AJ99*(1+$AO$4),2)</f>
        <v>0</v>
      </c>
      <c r="AO99" s="329"/>
      <c r="AP99" s="332"/>
      <c r="AQ99" s="130"/>
      <c r="AR99" s="147"/>
      <c r="AS99" s="131"/>
    </row>
    <row r="100" spans="1:45" s="118" customFormat="1" ht="76.5" customHeight="1">
      <c r="B100" s="412">
        <v>92803</v>
      </c>
      <c r="C100" s="370"/>
      <c r="D100" s="171" t="s">
        <v>82</v>
      </c>
      <c r="E100" s="112" t="s">
        <v>314</v>
      </c>
      <c r="F100" s="384" t="s">
        <v>177</v>
      </c>
      <c r="G100" s="385"/>
      <c r="H100" s="385"/>
      <c r="I100" s="385"/>
      <c r="J100" s="385"/>
      <c r="K100" s="385"/>
      <c r="L100" s="385"/>
      <c r="M100" s="385"/>
      <c r="N100" s="385"/>
      <c r="O100" s="385"/>
      <c r="P100" s="385"/>
      <c r="Q100" s="385"/>
      <c r="R100" s="385"/>
      <c r="S100" s="385"/>
      <c r="T100" s="386"/>
      <c r="U100" s="367" t="s">
        <v>31</v>
      </c>
      <c r="V100" s="368"/>
      <c r="W100" s="328">
        <v>1139.0999999999999</v>
      </c>
      <c r="X100" s="329"/>
      <c r="Y100" s="329"/>
      <c r="Z100" s="330"/>
      <c r="AA100" s="328"/>
      <c r="AB100" s="329"/>
      <c r="AC100" s="329"/>
      <c r="AD100" s="330"/>
      <c r="AE100" s="331"/>
      <c r="AF100" s="331"/>
      <c r="AG100" s="331"/>
      <c r="AH100" s="331"/>
      <c r="AI100" s="172">
        <f>ROUND(AE100*(1+$AO$4),2)</f>
        <v>0</v>
      </c>
      <c r="AJ100" s="328">
        <f t="shared" ref="AJ100:AJ102" si="49">ROUND(W100*AE100,2)</f>
        <v>0</v>
      </c>
      <c r="AK100" s="329"/>
      <c r="AL100" s="329"/>
      <c r="AM100" s="330"/>
      <c r="AN100" s="328">
        <f>ROUND(AJ100*(1+$AO$4),2)</f>
        <v>0</v>
      </c>
      <c r="AO100" s="329"/>
      <c r="AP100" s="332"/>
      <c r="AQ100" s="130"/>
      <c r="AR100" s="147"/>
      <c r="AS100" s="131"/>
    </row>
    <row r="101" spans="1:45" s="118" customFormat="1" ht="76.5" customHeight="1">
      <c r="B101" s="369" t="s">
        <v>180</v>
      </c>
      <c r="C101" s="370"/>
      <c r="D101" s="171" t="s">
        <v>117</v>
      </c>
      <c r="E101" s="112" t="s">
        <v>315</v>
      </c>
      <c r="F101" s="384" t="s">
        <v>178</v>
      </c>
      <c r="G101" s="385"/>
      <c r="H101" s="385"/>
      <c r="I101" s="385"/>
      <c r="J101" s="385"/>
      <c r="K101" s="385"/>
      <c r="L101" s="385"/>
      <c r="M101" s="385"/>
      <c r="N101" s="385"/>
      <c r="O101" s="385"/>
      <c r="P101" s="385"/>
      <c r="Q101" s="385"/>
      <c r="R101" s="385"/>
      <c r="S101" s="385"/>
      <c r="T101" s="386"/>
      <c r="U101" s="367" t="s">
        <v>28</v>
      </c>
      <c r="V101" s="368"/>
      <c r="W101" s="328">
        <v>10.45</v>
      </c>
      <c r="X101" s="329"/>
      <c r="Y101" s="329"/>
      <c r="Z101" s="330"/>
      <c r="AA101" s="328"/>
      <c r="AB101" s="329"/>
      <c r="AC101" s="329"/>
      <c r="AD101" s="330"/>
      <c r="AE101" s="331"/>
      <c r="AF101" s="331"/>
      <c r="AG101" s="331"/>
      <c r="AH101" s="331"/>
      <c r="AI101" s="172">
        <f>ROUND(AE101*(1+$AO$4),2)</f>
        <v>0</v>
      </c>
      <c r="AJ101" s="328">
        <f t="shared" si="49"/>
        <v>0</v>
      </c>
      <c r="AK101" s="329"/>
      <c r="AL101" s="329"/>
      <c r="AM101" s="330"/>
      <c r="AN101" s="328">
        <f>ROUND(AJ101*(1+$AO$4),2)</f>
        <v>0</v>
      </c>
      <c r="AO101" s="329"/>
      <c r="AP101" s="332"/>
      <c r="AQ101" s="130"/>
      <c r="AR101" s="147"/>
      <c r="AS101" s="131"/>
    </row>
    <row r="102" spans="1:45" s="118" customFormat="1" ht="76.5" customHeight="1">
      <c r="B102" s="369" t="s">
        <v>179</v>
      </c>
      <c r="C102" s="370"/>
      <c r="D102" s="171" t="s">
        <v>117</v>
      </c>
      <c r="E102" s="112" t="s">
        <v>316</v>
      </c>
      <c r="F102" s="384" t="s">
        <v>219</v>
      </c>
      <c r="G102" s="385"/>
      <c r="H102" s="385"/>
      <c r="I102" s="385"/>
      <c r="J102" s="385"/>
      <c r="K102" s="385"/>
      <c r="L102" s="385"/>
      <c r="M102" s="385"/>
      <c r="N102" s="385"/>
      <c r="O102" s="385"/>
      <c r="P102" s="385"/>
      <c r="Q102" s="385"/>
      <c r="R102" s="385"/>
      <c r="S102" s="385"/>
      <c r="T102" s="386"/>
      <c r="U102" s="367" t="s">
        <v>29</v>
      </c>
      <c r="V102" s="368"/>
      <c r="W102" s="328">
        <v>107.1</v>
      </c>
      <c r="X102" s="329"/>
      <c r="Y102" s="329"/>
      <c r="Z102" s="330"/>
      <c r="AA102" s="328"/>
      <c r="AB102" s="329"/>
      <c r="AC102" s="329"/>
      <c r="AD102" s="330"/>
      <c r="AE102" s="331"/>
      <c r="AF102" s="331"/>
      <c r="AG102" s="331"/>
      <c r="AH102" s="331"/>
      <c r="AI102" s="172">
        <f>ROUND(AE102*(1+$AO$4),2)</f>
        <v>0</v>
      </c>
      <c r="AJ102" s="328">
        <f t="shared" si="49"/>
        <v>0</v>
      </c>
      <c r="AK102" s="329"/>
      <c r="AL102" s="329"/>
      <c r="AM102" s="330"/>
      <c r="AN102" s="328">
        <f>ROUND(AJ102*(1+$AO$4),2)</f>
        <v>0</v>
      </c>
      <c r="AO102" s="329"/>
      <c r="AP102" s="332"/>
      <c r="AQ102" s="130"/>
      <c r="AR102" s="147"/>
      <c r="AS102" s="131"/>
    </row>
    <row r="103" spans="1:45" s="140" customFormat="1" ht="15.6" customHeight="1">
      <c r="A103" s="118">
        <v>17</v>
      </c>
      <c r="B103" s="120"/>
      <c r="C103" s="189"/>
      <c r="D103" s="176"/>
      <c r="E103" s="177" t="s">
        <v>12</v>
      </c>
      <c r="F103" s="395" t="s">
        <v>7</v>
      </c>
      <c r="G103" s="396"/>
      <c r="H103" s="396"/>
      <c r="I103" s="396"/>
      <c r="J103" s="396"/>
      <c r="K103" s="396"/>
      <c r="L103" s="396"/>
      <c r="M103" s="396"/>
      <c r="N103" s="396"/>
      <c r="O103" s="396"/>
      <c r="P103" s="396"/>
      <c r="Q103" s="396"/>
      <c r="R103" s="396"/>
      <c r="S103" s="396"/>
      <c r="T103" s="396"/>
      <c r="U103" s="185"/>
      <c r="V103" s="186"/>
      <c r="W103" s="187"/>
      <c r="X103" s="139"/>
      <c r="Y103" s="139"/>
      <c r="Z103" s="188"/>
      <c r="AA103" s="187"/>
      <c r="AB103" s="139"/>
      <c r="AC103" s="139"/>
      <c r="AD103" s="188"/>
      <c r="AE103" s="139"/>
      <c r="AF103" s="139"/>
      <c r="AG103" s="139"/>
      <c r="AH103" s="139"/>
      <c r="AI103" s="139"/>
      <c r="AJ103" s="348">
        <f>ROUND(SUM(AJ104:AM104),2)</f>
        <v>0</v>
      </c>
      <c r="AK103" s="349"/>
      <c r="AL103" s="349"/>
      <c r="AM103" s="350"/>
      <c r="AN103" s="348">
        <f>ROUND(SUM(AN104:AP104),2)</f>
        <v>0</v>
      </c>
      <c r="AO103" s="349"/>
      <c r="AP103" s="351"/>
      <c r="AQ103" s="130"/>
      <c r="AR103" s="148"/>
      <c r="AS103" s="131"/>
    </row>
    <row r="104" spans="1:45" s="140" customFormat="1" ht="76.5" customHeight="1">
      <c r="A104" s="118">
        <v>18</v>
      </c>
      <c r="B104" s="341">
        <v>98504</v>
      </c>
      <c r="C104" s="342"/>
      <c r="D104" s="171" t="s">
        <v>82</v>
      </c>
      <c r="E104" s="180" t="s">
        <v>317</v>
      </c>
      <c r="F104" s="323" t="s">
        <v>133</v>
      </c>
      <c r="G104" s="324"/>
      <c r="H104" s="324"/>
      <c r="I104" s="324"/>
      <c r="J104" s="324"/>
      <c r="K104" s="324"/>
      <c r="L104" s="324"/>
      <c r="M104" s="324"/>
      <c r="N104" s="324"/>
      <c r="O104" s="324"/>
      <c r="P104" s="324"/>
      <c r="Q104" s="324"/>
      <c r="R104" s="324"/>
      <c r="S104" s="324"/>
      <c r="T104" s="325"/>
      <c r="U104" s="326" t="s">
        <v>28</v>
      </c>
      <c r="V104" s="327"/>
      <c r="W104" s="328">
        <v>1600</v>
      </c>
      <c r="X104" s="329"/>
      <c r="Y104" s="329"/>
      <c r="Z104" s="330"/>
      <c r="AA104" s="328">
        <f>249.86+19.94+1.93+1.3+77.1</f>
        <v>350.13</v>
      </c>
      <c r="AB104" s="329"/>
      <c r="AC104" s="329"/>
      <c r="AD104" s="330"/>
      <c r="AE104" s="331"/>
      <c r="AF104" s="331"/>
      <c r="AG104" s="331"/>
      <c r="AH104" s="331"/>
      <c r="AI104" s="172">
        <f>ROUND(AE104*(1+$AO$4),2)</f>
        <v>0</v>
      </c>
      <c r="AJ104" s="328">
        <f t="shared" ref="AJ104" si="50">ROUND(W104*AE104,2)</f>
        <v>0</v>
      </c>
      <c r="AK104" s="329"/>
      <c r="AL104" s="329"/>
      <c r="AM104" s="330"/>
      <c r="AN104" s="328">
        <f>ROUND(AJ104*(1+$AO$4),2)</f>
        <v>0</v>
      </c>
      <c r="AO104" s="329"/>
      <c r="AP104" s="332"/>
      <c r="AQ104" s="130"/>
      <c r="AR104" s="147"/>
      <c r="AS104" s="131"/>
    </row>
    <row r="105" spans="1:45" s="140" customFormat="1" ht="15.6" customHeight="1">
      <c r="A105" s="118">
        <v>20</v>
      </c>
      <c r="B105" s="382"/>
      <c r="C105" s="383"/>
      <c r="D105" s="176"/>
      <c r="E105" s="177" t="s">
        <v>13</v>
      </c>
      <c r="F105" s="395" t="s">
        <v>20</v>
      </c>
      <c r="G105" s="396"/>
      <c r="H105" s="396"/>
      <c r="I105" s="396"/>
      <c r="J105" s="396"/>
      <c r="K105" s="396"/>
      <c r="L105" s="396"/>
      <c r="M105" s="396"/>
      <c r="N105" s="396"/>
      <c r="O105" s="396"/>
      <c r="P105" s="396"/>
      <c r="Q105" s="396"/>
      <c r="R105" s="396"/>
      <c r="S105" s="396"/>
      <c r="T105" s="396"/>
      <c r="U105" s="185"/>
      <c r="V105" s="186"/>
      <c r="W105" s="187"/>
      <c r="X105" s="139"/>
      <c r="Y105" s="139"/>
      <c r="Z105" s="188"/>
      <c r="AA105" s="187"/>
      <c r="AB105" s="139"/>
      <c r="AC105" s="139"/>
      <c r="AD105" s="188"/>
      <c r="AE105" s="139"/>
      <c r="AF105" s="139"/>
      <c r="AG105" s="139"/>
      <c r="AH105" s="139"/>
      <c r="AI105" s="139"/>
      <c r="AJ105" s="348">
        <f>SUM(AJ106:AM119)</f>
        <v>0</v>
      </c>
      <c r="AK105" s="349"/>
      <c r="AL105" s="349"/>
      <c r="AM105" s="350"/>
      <c r="AN105" s="348">
        <f>ROUND(SUM(AN106:AP119),2)</f>
        <v>0</v>
      </c>
      <c r="AO105" s="349"/>
      <c r="AP105" s="351"/>
      <c r="AQ105" s="130"/>
      <c r="AR105" s="148"/>
      <c r="AS105" s="131"/>
    </row>
    <row r="106" spans="1:45" s="140" customFormat="1" ht="72" customHeight="1">
      <c r="A106" s="118">
        <v>21</v>
      </c>
      <c r="B106" s="341">
        <v>99063</v>
      </c>
      <c r="C106" s="342"/>
      <c r="D106" s="171" t="s">
        <v>82</v>
      </c>
      <c r="E106" s="180" t="s">
        <v>318</v>
      </c>
      <c r="F106" s="323" t="s">
        <v>89</v>
      </c>
      <c r="G106" s="324"/>
      <c r="H106" s="324"/>
      <c r="I106" s="324"/>
      <c r="J106" s="324"/>
      <c r="K106" s="324"/>
      <c r="L106" s="324"/>
      <c r="M106" s="324"/>
      <c r="N106" s="324"/>
      <c r="O106" s="324"/>
      <c r="P106" s="324"/>
      <c r="Q106" s="324"/>
      <c r="R106" s="324"/>
      <c r="S106" s="324"/>
      <c r="T106" s="325"/>
      <c r="U106" s="326" t="s">
        <v>21</v>
      </c>
      <c r="V106" s="327"/>
      <c r="W106" s="328">
        <f>W118+W119+W110+W111+W114</f>
        <v>368.91999999999996</v>
      </c>
      <c r="X106" s="329"/>
      <c r="Y106" s="329"/>
      <c r="Z106" s="330"/>
      <c r="AA106" s="328" t="e">
        <f>ROUND(AA110+AA118+#REF!+#REF!,2)</f>
        <v>#REF!</v>
      </c>
      <c r="AB106" s="329"/>
      <c r="AC106" s="329"/>
      <c r="AD106" s="330"/>
      <c r="AE106" s="331"/>
      <c r="AF106" s="331"/>
      <c r="AG106" s="331"/>
      <c r="AH106" s="331"/>
      <c r="AI106" s="172">
        <f t="shared" ref="AI106:AI119" si="51">ROUND(AE106*(1+$AO$4),2)</f>
        <v>0</v>
      </c>
      <c r="AJ106" s="328">
        <f t="shared" ref="AJ106:AJ114" si="52">ROUND(W106*AE106,2)</f>
        <v>0</v>
      </c>
      <c r="AK106" s="329"/>
      <c r="AL106" s="329"/>
      <c r="AM106" s="330"/>
      <c r="AN106" s="328">
        <f t="shared" ref="AN106:AN119" si="53">ROUND(AJ106*(1+$AO$4),2)</f>
        <v>0</v>
      </c>
      <c r="AO106" s="329"/>
      <c r="AP106" s="332"/>
      <c r="AQ106" s="130"/>
      <c r="AR106" s="147"/>
      <c r="AS106" s="131"/>
    </row>
    <row r="107" spans="1:45" s="118" customFormat="1" ht="72" customHeight="1">
      <c r="A107" s="118">
        <v>23</v>
      </c>
      <c r="B107" s="341" t="s">
        <v>135</v>
      </c>
      <c r="C107" s="342"/>
      <c r="D107" s="171" t="s">
        <v>117</v>
      </c>
      <c r="E107" s="180" t="s">
        <v>319</v>
      </c>
      <c r="F107" s="376" t="s">
        <v>150</v>
      </c>
      <c r="G107" s="377"/>
      <c r="H107" s="377"/>
      <c r="I107" s="377"/>
      <c r="J107" s="377"/>
      <c r="K107" s="377"/>
      <c r="L107" s="377"/>
      <c r="M107" s="377"/>
      <c r="N107" s="377"/>
      <c r="O107" s="377"/>
      <c r="P107" s="377"/>
      <c r="Q107" s="377"/>
      <c r="R107" s="377"/>
      <c r="S107" s="377"/>
      <c r="T107" s="378"/>
      <c r="U107" s="381" t="s">
        <v>28</v>
      </c>
      <c r="V107" s="322"/>
      <c r="W107" s="462">
        <f>0.9*(W118+W119)</f>
        <v>83.592000000000013</v>
      </c>
      <c r="X107" s="463"/>
      <c r="Y107" s="463"/>
      <c r="Z107" s="466"/>
      <c r="AA107" s="462">
        <f>ROUND(AA110*0.56,2)</f>
        <v>19.940000000000001</v>
      </c>
      <c r="AB107" s="463"/>
      <c r="AC107" s="463"/>
      <c r="AD107" s="466"/>
      <c r="AE107" s="331"/>
      <c r="AF107" s="331"/>
      <c r="AG107" s="331"/>
      <c r="AH107" s="331"/>
      <c r="AI107" s="172">
        <f t="shared" si="51"/>
        <v>0</v>
      </c>
      <c r="AJ107" s="462">
        <f t="shared" si="52"/>
        <v>0</v>
      </c>
      <c r="AK107" s="463"/>
      <c r="AL107" s="463"/>
      <c r="AM107" s="466"/>
      <c r="AN107" s="462">
        <f t="shared" si="53"/>
        <v>0</v>
      </c>
      <c r="AO107" s="463"/>
      <c r="AP107" s="464"/>
      <c r="AQ107" s="130"/>
      <c r="AR107" s="147"/>
      <c r="AS107" s="131"/>
    </row>
    <row r="108" spans="1:45" s="118" customFormat="1" ht="72" customHeight="1">
      <c r="A108" s="118">
        <v>24</v>
      </c>
      <c r="B108" s="341">
        <v>96995</v>
      </c>
      <c r="C108" s="342"/>
      <c r="D108" s="171" t="s">
        <v>82</v>
      </c>
      <c r="E108" s="180" t="s">
        <v>320</v>
      </c>
      <c r="F108" s="323" t="s">
        <v>151</v>
      </c>
      <c r="G108" s="324"/>
      <c r="H108" s="324"/>
      <c r="I108" s="324"/>
      <c r="J108" s="324"/>
      <c r="K108" s="324"/>
      <c r="L108" s="324"/>
      <c r="M108" s="324"/>
      <c r="N108" s="324"/>
      <c r="O108" s="324"/>
      <c r="P108" s="324"/>
      <c r="Q108" s="324"/>
      <c r="R108" s="324"/>
      <c r="S108" s="324"/>
      <c r="T108" s="325"/>
      <c r="U108" s="326" t="s">
        <v>29</v>
      </c>
      <c r="V108" s="327"/>
      <c r="W108" s="462">
        <f>0.9-3.14*(0.2^2)</f>
        <v>0.77439999999999998</v>
      </c>
      <c r="X108" s="463"/>
      <c r="Y108" s="463"/>
      <c r="Z108" s="466"/>
      <c r="AA108" s="328">
        <f>ROUND(AA110*0.0279,2)</f>
        <v>0.99</v>
      </c>
      <c r="AB108" s="329"/>
      <c r="AC108" s="329"/>
      <c r="AD108" s="330"/>
      <c r="AE108" s="331"/>
      <c r="AF108" s="331"/>
      <c r="AG108" s="331"/>
      <c r="AH108" s="331"/>
      <c r="AI108" s="172">
        <f t="shared" si="51"/>
        <v>0</v>
      </c>
      <c r="AJ108" s="328">
        <f t="shared" si="52"/>
        <v>0</v>
      </c>
      <c r="AK108" s="329"/>
      <c r="AL108" s="329"/>
      <c r="AM108" s="330"/>
      <c r="AN108" s="328">
        <f t="shared" si="53"/>
        <v>0</v>
      </c>
      <c r="AO108" s="329"/>
      <c r="AP108" s="332"/>
      <c r="AQ108" s="130"/>
      <c r="AR108" s="147"/>
      <c r="AS108" s="131"/>
    </row>
    <row r="109" spans="1:45" s="118" customFormat="1" ht="72" customHeight="1">
      <c r="B109" s="371" t="s">
        <v>142</v>
      </c>
      <c r="C109" s="372"/>
      <c r="D109" s="171" t="s">
        <v>117</v>
      </c>
      <c r="E109" s="180" t="s">
        <v>321</v>
      </c>
      <c r="F109" s="384" t="s">
        <v>149</v>
      </c>
      <c r="G109" s="385"/>
      <c r="H109" s="385"/>
      <c r="I109" s="385"/>
      <c r="J109" s="385"/>
      <c r="K109" s="385"/>
      <c r="L109" s="385"/>
      <c r="M109" s="385"/>
      <c r="N109" s="385"/>
      <c r="O109" s="385"/>
      <c r="P109" s="385"/>
      <c r="Q109" s="385"/>
      <c r="R109" s="385"/>
      <c r="S109" s="385"/>
      <c r="T109" s="386"/>
      <c r="U109" s="367" t="s">
        <v>29</v>
      </c>
      <c r="V109" s="368"/>
      <c r="W109" s="328">
        <f>(0.9-0.13)*W118+(0.9-0.2)*W119</f>
        <v>70.453600000000009</v>
      </c>
      <c r="X109" s="329"/>
      <c r="Y109" s="329"/>
      <c r="Z109" s="330"/>
      <c r="AA109" s="174"/>
      <c r="AB109" s="152"/>
      <c r="AC109" s="152"/>
      <c r="AD109" s="175"/>
      <c r="AE109" s="331"/>
      <c r="AF109" s="331"/>
      <c r="AG109" s="331"/>
      <c r="AH109" s="331"/>
      <c r="AI109" s="172">
        <f t="shared" si="51"/>
        <v>0</v>
      </c>
      <c r="AJ109" s="328">
        <f t="shared" ref="AJ109" si="54">ROUND(W109*AE109,2)</f>
        <v>0</v>
      </c>
      <c r="AK109" s="329"/>
      <c r="AL109" s="329"/>
      <c r="AM109" s="330"/>
      <c r="AN109" s="328">
        <f t="shared" si="53"/>
        <v>0</v>
      </c>
      <c r="AO109" s="329"/>
      <c r="AP109" s="332"/>
      <c r="AQ109" s="130"/>
      <c r="AR109" s="147"/>
      <c r="AS109" s="131"/>
    </row>
    <row r="110" spans="1:45" s="118" customFormat="1" ht="76.5" customHeight="1">
      <c r="A110" s="118">
        <v>25</v>
      </c>
      <c r="B110" s="379" t="s">
        <v>136</v>
      </c>
      <c r="C110" s="380"/>
      <c r="D110" s="171" t="s">
        <v>117</v>
      </c>
      <c r="E110" s="180" t="s">
        <v>322</v>
      </c>
      <c r="F110" s="373" t="s">
        <v>91</v>
      </c>
      <c r="G110" s="374"/>
      <c r="H110" s="374"/>
      <c r="I110" s="374"/>
      <c r="J110" s="374"/>
      <c r="K110" s="374"/>
      <c r="L110" s="374"/>
      <c r="M110" s="374"/>
      <c r="N110" s="374"/>
      <c r="O110" s="374"/>
      <c r="P110" s="374"/>
      <c r="Q110" s="374"/>
      <c r="R110" s="374"/>
      <c r="S110" s="374"/>
      <c r="T110" s="375"/>
      <c r="U110" s="381" t="s">
        <v>21</v>
      </c>
      <c r="V110" s="322"/>
      <c r="W110" s="462">
        <v>212.89</v>
      </c>
      <c r="X110" s="463"/>
      <c r="Y110" s="463"/>
      <c r="Z110" s="466"/>
      <c r="AA110" s="462">
        <v>35.6</v>
      </c>
      <c r="AB110" s="463"/>
      <c r="AC110" s="463"/>
      <c r="AD110" s="466"/>
      <c r="AE110" s="331"/>
      <c r="AF110" s="331"/>
      <c r="AG110" s="331"/>
      <c r="AH110" s="331"/>
      <c r="AI110" s="172">
        <f t="shared" si="51"/>
        <v>0</v>
      </c>
      <c r="AJ110" s="328">
        <f t="shared" si="52"/>
        <v>0</v>
      </c>
      <c r="AK110" s="329"/>
      <c r="AL110" s="329"/>
      <c r="AM110" s="330"/>
      <c r="AN110" s="328">
        <f t="shared" si="53"/>
        <v>0</v>
      </c>
      <c r="AO110" s="329"/>
      <c r="AP110" s="332"/>
      <c r="AQ110" s="130"/>
      <c r="AR110" s="147"/>
      <c r="AS110" s="131"/>
    </row>
    <row r="111" spans="1:45" s="118" customFormat="1" ht="76.5" customHeight="1">
      <c r="B111" s="379" t="s">
        <v>139</v>
      </c>
      <c r="C111" s="380"/>
      <c r="D111" s="171" t="s">
        <v>117</v>
      </c>
      <c r="E111" s="180" t="s">
        <v>323</v>
      </c>
      <c r="F111" s="373" t="s">
        <v>138</v>
      </c>
      <c r="G111" s="374"/>
      <c r="H111" s="374"/>
      <c r="I111" s="374"/>
      <c r="J111" s="374"/>
      <c r="K111" s="374"/>
      <c r="L111" s="374"/>
      <c r="M111" s="374"/>
      <c r="N111" s="374"/>
      <c r="O111" s="374"/>
      <c r="P111" s="374"/>
      <c r="Q111" s="374"/>
      <c r="R111" s="374"/>
      <c r="S111" s="374"/>
      <c r="T111" s="375"/>
      <c r="U111" s="381" t="s">
        <v>21</v>
      </c>
      <c r="V111" s="322"/>
      <c r="W111" s="462">
        <v>14.63</v>
      </c>
      <c r="X111" s="463"/>
      <c r="Y111" s="463"/>
      <c r="Z111" s="466"/>
      <c r="AA111" s="191"/>
      <c r="AB111" s="151"/>
      <c r="AC111" s="151"/>
      <c r="AD111" s="192"/>
      <c r="AE111" s="331"/>
      <c r="AF111" s="331"/>
      <c r="AG111" s="331"/>
      <c r="AH111" s="331"/>
      <c r="AI111" s="172">
        <f t="shared" si="51"/>
        <v>0</v>
      </c>
      <c r="AJ111" s="328">
        <f t="shared" ref="AJ111:AJ112" si="55">ROUND(W111*AE111,2)</f>
        <v>0</v>
      </c>
      <c r="AK111" s="329"/>
      <c r="AL111" s="329"/>
      <c r="AM111" s="330"/>
      <c r="AN111" s="328">
        <f t="shared" si="53"/>
        <v>0</v>
      </c>
      <c r="AO111" s="329"/>
      <c r="AP111" s="332"/>
      <c r="AQ111" s="130"/>
      <c r="AR111" s="147"/>
      <c r="AS111" s="131"/>
    </row>
    <row r="112" spans="1:45" s="118" customFormat="1" ht="76.5" customHeight="1">
      <c r="B112" s="371" t="s">
        <v>144</v>
      </c>
      <c r="C112" s="372"/>
      <c r="D112" s="171" t="s">
        <v>117</v>
      </c>
      <c r="E112" s="180" t="s">
        <v>324</v>
      </c>
      <c r="F112" s="373" t="s">
        <v>143</v>
      </c>
      <c r="G112" s="374"/>
      <c r="H112" s="374"/>
      <c r="I112" s="374"/>
      <c r="J112" s="374"/>
      <c r="K112" s="374"/>
      <c r="L112" s="374"/>
      <c r="M112" s="374"/>
      <c r="N112" s="374"/>
      <c r="O112" s="374"/>
      <c r="P112" s="374"/>
      <c r="Q112" s="374"/>
      <c r="R112" s="374"/>
      <c r="S112" s="374"/>
      <c r="T112" s="375"/>
      <c r="U112" s="367" t="s">
        <v>22</v>
      </c>
      <c r="V112" s="368"/>
      <c r="W112" s="462">
        <v>1</v>
      </c>
      <c r="X112" s="463"/>
      <c r="Y112" s="463"/>
      <c r="Z112" s="466"/>
      <c r="AA112" s="191"/>
      <c r="AB112" s="151"/>
      <c r="AC112" s="151"/>
      <c r="AD112" s="192"/>
      <c r="AE112" s="331"/>
      <c r="AF112" s="331"/>
      <c r="AG112" s="331"/>
      <c r="AH112" s="331"/>
      <c r="AI112" s="172">
        <f t="shared" si="51"/>
        <v>0</v>
      </c>
      <c r="AJ112" s="462">
        <f t="shared" si="55"/>
        <v>0</v>
      </c>
      <c r="AK112" s="463"/>
      <c r="AL112" s="463"/>
      <c r="AM112" s="466"/>
      <c r="AN112" s="462">
        <f t="shared" si="53"/>
        <v>0</v>
      </c>
      <c r="AO112" s="463"/>
      <c r="AP112" s="464"/>
      <c r="AQ112" s="130"/>
      <c r="AR112" s="147"/>
      <c r="AS112" s="131"/>
    </row>
    <row r="113" spans="1:45" s="118" customFormat="1" ht="76.5" customHeight="1">
      <c r="B113" s="371" t="s">
        <v>197</v>
      </c>
      <c r="C113" s="372"/>
      <c r="D113" s="171" t="s">
        <v>117</v>
      </c>
      <c r="E113" s="180" t="s">
        <v>325</v>
      </c>
      <c r="F113" s="373" t="s">
        <v>145</v>
      </c>
      <c r="G113" s="374"/>
      <c r="H113" s="374"/>
      <c r="I113" s="374"/>
      <c r="J113" s="374"/>
      <c r="K113" s="374"/>
      <c r="L113" s="374"/>
      <c r="M113" s="374"/>
      <c r="N113" s="374"/>
      <c r="O113" s="374"/>
      <c r="P113" s="374"/>
      <c r="Q113" s="374"/>
      <c r="R113" s="374"/>
      <c r="S113" s="374"/>
      <c r="T113" s="375"/>
      <c r="U113" s="367" t="s">
        <v>22</v>
      </c>
      <c r="V113" s="368"/>
      <c r="W113" s="462">
        <v>3</v>
      </c>
      <c r="X113" s="463"/>
      <c r="Y113" s="463"/>
      <c r="Z113" s="466"/>
      <c r="AA113" s="191"/>
      <c r="AB113" s="151"/>
      <c r="AC113" s="151"/>
      <c r="AD113" s="192"/>
      <c r="AE113" s="331"/>
      <c r="AF113" s="331"/>
      <c r="AG113" s="331"/>
      <c r="AH113" s="331"/>
      <c r="AI113" s="172">
        <f t="shared" si="51"/>
        <v>0</v>
      </c>
      <c r="AJ113" s="462">
        <f t="shared" ref="AJ113" si="56">ROUND(W113*AE113,2)</f>
        <v>0</v>
      </c>
      <c r="AK113" s="463"/>
      <c r="AL113" s="463"/>
      <c r="AM113" s="466"/>
      <c r="AN113" s="462">
        <f t="shared" si="53"/>
        <v>0</v>
      </c>
      <c r="AO113" s="463"/>
      <c r="AP113" s="464"/>
      <c r="AQ113" s="130"/>
      <c r="AR113" s="147"/>
      <c r="AS113" s="131"/>
    </row>
    <row r="114" spans="1:45" s="118" customFormat="1" ht="76.5" customHeight="1">
      <c r="A114" s="118">
        <v>26</v>
      </c>
      <c r="B114" s="341" t="s">
        <v>140</v>
      </c>
      <c r="C114" s="342"/>
      <c r="D114" s="171" t="s">
        <v>117</v>
      </c>
      <c r="E114" s="180" t="s">
        <v>326</v>
      </c>
      <c r="F114" s="376" t="s">
        <v>141</v>
      </c>
      <c r="G114" s="377"/>
      <c r="H114" s="377"/>
      <c r="I114" s="377"/>
      <c r="J114" s="377"/>
      <c r="K114" s="377"/>
      <c r="L114" s="377"/>
      <c r="M114" s="377"/>
      <c r="N114" s="377"/>
      <c r="O114" s="377"/>
      <c r="P114" s="377"/>
      <c r="Q114" s="377"/>
      <c r="R114" s="377"/>
      <c r="S114" s="377"/>
      <c r="T114" s="378"/>
      <c r="U114" s="381" t="s">
        <v>21</v>
      </c>
      <c r="V114" s="322"/>
      <c r="W114" s="462">
        <v>48.52</v>
      </c>
      <c r="X114" s="463"/>
      <c r="Y114" s="463"/>
      <c r="Z114" s="466"/>
      <c r="AA114" s="462">
        <v>3</v>
      </c>
      <c r="AB114" s="463"/>
      <c r="AC114" s="463"/>
      <c r="AD114" s="466"/>
      <c r="AE114" s="331"/>
      <c r="AF114" s="331"/>
      <c r="AG114" s="331"/>
      <c r="AH114" s="331"/>
      <c r="AI114" s="172">
        <f t="shared" si="51"/>
        <v>0</v>
      </c>
      <c r="AJ114" s="462">
        <f t="shared" si="52"/>
        <v>0</v>
      </c>
      <c r="AK114" s="463"/>
      <c r="AL114" s="463"/>
      <c r="AM114" s="466"/>
      <c r="AN114" s="462">
        <f t="shared" si="53"/>
        <v>0</v>
      </c>
      <c r="AO114" s="463"/>
      <c r="AP114" s="464"/>
      <c r="AQ114" s="130"/>
      <c r="AR114" s="147"/>
      <c r="AS114" s="131"/>
    </row>
    <row r="115" spans="1:45" s="118" customFormat="1" ht="76.5" customHeight="1">
      <c r="B115" s="465">
        <v>99259</v>
      </c>
      <c r="C115" s="342"/>
      <c r="D115" s="171" t="s">
        <v>82</v>
      </c>
      <c r="E115" s="180" t="s">
        <v>327</v>
      </c>
      <c r="F115" s="376" t="s">
        <v>198</v>
      </c>
      <c r="G115" s="377"/>
      <c r="H115" s="377"/>
      <c r="I115" s="377"/>
      <c r="J115" s="377"/>
      <c r="K115" s="377"/>
      <c r="L115" s="377"/>
      <c r="M115" s="377"/>
      <c r="N115" s="377"/>
      <c r="O115" s="377"/>
      <c r="P115" s="377"/>
      <c r="Q115" s="377"/>
      <c r="R115" s="377"/>
      <c r="S115" s="377"/>
      <c r="T115" s="378"/>
      <c r="U115" s="367" t="s">
        <v>22</v>
      </c>
      <c r="V115" s="368"/>
      <c r="W115" s="462">
        <v>2</v>
      </c>
      <c r="X115" s="463"/>
      <c r="Y115" s="463"/>
      <c r="Z115" s="466"/>
      <c r="AA115" s="462"/>
      <c r="AB115" s="463"/>
      <c r="AC115" s="463"/>
      <c r="AD115" s="466"/>
      <c r="AE115" s="331"/>
      <c r="AF115" s="331"/>
      <c r="AG115" s="331"/>
      <c r="AH115" s="331"/>
      <c r="AI115" s="172">
        <f t="shared" si="51"/>
        <v>0</v>
      </c>
      <c r="AJ115" s="462">
        <f t="shared" ref="AJ115" si="57">ROUND(W115*AE115,2)</f>
        <v>0</v>
      </c>
      <c r="AK115" s="463"/>
      <c r="AL115" s="463"/>
      <c r="AM115" s="466"/>
      <c r="AN115" s="462">
        <f t="shared" si="53"/>
        <v>0</v>
      </c>
      <c r="AO115" s="463"/>
      <c r="AP115" s="464"/>
      <c r="AQ115" s="130"/>
      <c r="AR115" s="147"/>
      <c r="AS115" s="131"/>
    </row>
    <row r="116" spans="1:45" s="118" customFormat="1" ht="76.5" customHeight="1">
      <c r="B116" s="465">
        <v>99261</v>
      </c>
      <c r="C116" s="342"/>
      <c r="D116" s="171" t="s">
        <v>82</v>
      </c>
      <c r="E116" s="180" t="s">
        <v>328</v>
      </c>
      <c r="F116" s="376" t="s">
        <v>199</v>
      </c>
      <c r="G116" s="377"/>
      <c r="H116" s="377"/>
      <c r="I116" s="377"/>
      <c r="J116" s="377"/>
      <c r="K116" s="377"/>
      <c r="L116" s="377"/>
      <c r="M116" s="377"/>
      <c r="N116" s="377"/>
      <c r="O116" s="377"/>
      <c r="P116" s="377"/>
      <c r="Q116" s="377"/>
      <c r="R116" s="377"/>
      <c r="S116" s="377"/>
      <c r="T116" s="378"/>
      <c r="U116" s="381" t="s">
        <v>21</v>
      </c>
      <c r="V116" s="322"/>
      <c r="W116" s="462">
        <v>0.96</v>
      </c>
      <c r="X116" s="463"/>
      <c r="Y116" s="463"/>
      <c r="Z116" s="466"/>
      <c r="AA116" s="462"/>
      <c r="AB116" s="463"/>
      <c r="AC116" s="463"/>
      <c r="AD116" s="466"/>
      <c r="AE116" s="331"/>
      <c r="AF116" s="331"/>
      <c r="AG116" s="331"/>
      <c r="AH116" s="331"/>
      <c r="AI116" s="172">
        <f t="shared" si="51"/>
        <v>0</v>
      </c>
      <c r="AJ116" s="462">
        <f t="shared" ref="AJ116" si="58">ROUND(W116*AE116,2)</f>
        <v>0</v>
      </c>
      <c r="AK116" s="463"/>
      <c r="AL116" s="463"/>
      <c r="AM116" s="466"/>
      <c r="AN116" s="462">
        <f t="shared" si="53"/>
        <v>0</v>
      </c>
      <c r="AO116" s="463"/>
      <c r="AP116" s="464"/>
      <c r="AQ116" s="130"/>
      <c r="AR116" s="147"/>
      <c r="AS116" s="131"/>
    </row>
    <row r="117" spans="1:45" s="118" customFormat="1" ht="76.5" customHeight="1">
      <c r="B117" s="341" t="s">
        <v>200</v>
      </c>
      <c r="C117" s="342"/>
      <c r="D117" s="171" t="s">
        <v>117</v>
      </c>
      <c r="E117" s="180" t="s">
        <v>329</v>
      </c>
      <c r="F117" s="376" t="s">
        <v>201</v>
      </c>
      <c r="G117" s="377"/>
      <c r="H117" s="377"/>
      <c r="I117" s="377"/>
      <c r="J117" s="377"/>
      <c r="K117" s="377"/>
      <c r="L117" s="377"/>
      <c r="M117" s="377"/>
      <c r="N117" s="377"/>
      <c r="O117" s="377"/>
      <c r="P117" s="377"/>
      <c r="Q117" s="377"/>
      <c r="R117" s="377"/>
      <c r="S117" s="377"/>
      <c r="T117" s="378"/>
      <c r="U117" s="381" t="s">
        <v>22</v>
      </c>
      <c r="V117" s="322"/>
      <c r="W117" s="462">
        <v>3</v>
      </c>
      <c r="X117" s="463"/>
      <c r="Y117" s="463"/>
      <c r="Z117" s="466"/>
      <c r="AA117" s="462"/>
      <c r="AB117" s="463"/>
      <c r="AC117" s="463"/>
      <c r="AD117" s="466"/>
      <c r="AE117" s="331"/>
      <c r="AF117" s="331"/>
      <c r="AG117" s="331"/>
      <c r="AH117" s="331"/>
      <c r="AI117" s="172">
        <f t="shared" si="51"/>
        <v>0</v>
      </c>
      <c r="AJ117" s="462">
        <f t="shared" ref="AJ117:AJ119" si="59">ROUND(W117*AE117,2)</f>
        <v>0</v>
      </c>
      <c r="AK117" s="463"/>
      <c r="AL117" s="463"/>
      <c r="AM117" s="466"/>
      <c r="AN117" s="462">
        <f t="shared" si="53"/>
        <v>0</v>
      </c>
      <c r="AO117" s="463"/>
      <c r="AP117" s="464"/>
      <c r="AQ117" s="130"/>
      <c r="AR117" s="147"/>
      <c r="AS117" s="131"/>
    </row>
    <row r="118" spans="1:45" s="118" customFormat="1" ht="76.5" customHeight="1">
      <c r="A118" s="118">
        <v>34</v>
      </c>
      <c r="B118" s="379">
        <v>92210</v>
      </c>
      <c r="C118" s="380"/>
      <c r="D118" s="171" t="s">
        <v>82</v>
      </c>
      <c r="E118" s="180" t="s">
        <v>330</v>
      </c>
      <c r="F118" s="384" t="s">
        <v>137</v>
      </c>
      <c r="G118" s="385"/>
      <c r="H118" s="385"/>
      <c r="I118" s="385"/>
      <c r="J118" s="385"/>
      <c r="K118" s="385"/>
      <c r="L118" s="385"/>
      <c r="M118" s="385"/>
      <c r="N118" s="385"/>
      <c r="O118" s="385"/>
      <c r="P118" s="385"/>
      <c r="Q118" s="385"/>
      <c r="R118" s="385"/>
      <c r="S118" s="385"/>
      <c r="T118" s="386"/>
      <c r="U118" s="367" t="s">
        <v>21</v>
      </c>
      <c r="V118" s="368"/>
      <c r="W118" s="328">
        <v>77.680000000000007</v>
      </c>
      <c r="X118" s="329"/>
      <c r="Y118" s="329"/>
      <c r="Z118" s="330"/>
      <c r="AA118" s="328">
        <f>ROUND(7.49+2.33+2.4,2)</f>
        <v>12.22</v>
      </c>
      <c r="AB118" s="329"/>
      <c r="AC118" s="329"/>
      <c r="AD118" s="330"/>
      <c r="AE118" s="331"/>
      <c r="AF118" s="331"/>
      <c r="AG118" s="331"/>
      <c r="AH118" s="331"/>
      <c r="AI118" s="172">
        <f t="shared" si="51"/>
        <v>0</v>
      </c>
      <c r="AJ118" s="462">
        <f t="shared" si="59"/>
        <v>0</v>
      </c>
      <c r="AK118" s="463"/>
      <c r="AL118" s="463"/>
      <c r="AM118" s="466"/>
      <c r="AN118" s="462">
        <f t="shared" si="53"/>
        <v>0</v>
      </c>
      <c r="AO118" s="463"/>
      <c r="AP118" s="464"/>
      <c r="AQ118" s="130"/>
      <c r="AR118" s="147"/>
      <c r="AS118" s="131"/>
    </row>
    <row r="119" spans="1:45" s="118" customFormat="1" ht="76.5" customHeight="1">
      <c r="B119" s="379">
        <v>92211</v>
      </c>
      <c r="C119" s="380"/>
      <c r="D119" s="171" t="s">
        <v>82</v>
      </c>
      <c r="E119" s="180" t="s">
        <v>331</v>
      </c>
      <c r="F119" s="384" t="s">
        <v>202</v>
      </c>
      <c r="G119" s="385"/>
      <c r="H119" s="385"/>
      <c r="I119" s="385"/>
      <c r="J119" s="385"/>
      <c r="K119" s="385"/>
      <c r="L119" s="385"/>
      <c r="M119" s="385"/>
      <c r="N119" s="385"/>
      <c r="O119" s="385"/>
      <c r="P119" s="385"/>
      <c r="Q119" s="385"/>
      <c r="R119" s="385"/>
      <c r="S119" s="385"/>
      <c r="T119" s="386"/>
      <c r="U119" s="367" t="s">
        <v>21</v>
      </c>
      <c r="V119" s="368"/>
      <c r="W119" s="328">
        <v>15.2</v>
      </c>
      <c r="X119" s="329"/>
      <c r="Y119" s="329"/>
      <c r="Z119" s="330"/>
      <c r="AA119" s="328"/>
      <c r="AB119" s="329"/>
      <c r="AC119" s="329"/>
      <c r="AD119" s="330"/>
      <c r="AE119" s="331"/>
      <c r="AF119" s="331"/>
      <c r="AG119" s="331"/>
      <c r="AH119" s="331"/>
      <c r="AI119" s="172">
        <f t="shared" si="51"/>
        <v>0</v>
      </c>
      <c r="AJ119" s="462">
        <f t="shared" si="59"/>
        <v>0</v>
      </c>
      <c r="AK119" s="463"/>
      <c r="AL119" s="463"/>
      <c r="AM119" s="466"/>
      <c r="AN119" s="462">
        <f t="shared" si="53"/>
        <v>0</v>
      </c>
      <c r="AO119" s="463"/>
      <c r="AP119" s="464"/>
      <c r="AQ119" s="130"/>
      <c r="AR119" s="147"/>
      <c r="AS119" s="131"/>
    </row>
    <row r="120" spans="1:45" s="140" customFormat="1" ht="18">
      <c r="A120" s="118"/>
      <c r="B120" s="382"/>
      <c r="C120" s="383"/>
      <c r="D120" s="176"/>
      <c r="E120" s="164">
        <v>4</v>
      </c>
      <c r="F120" s="300" t="s">
        <v>181</v>
      </c>
      <c r="G120" s="301"/>
      <c r="H120" s="301"/>
      <c r="I120" s="301"/>
      <c r="J120" s="301"/>
      <c r="K120" s="301"/>
      <c r="L120" s="301"/>
      <c r="M120" s="301"/>
      <c r="N120" s="301"/>
      <c r="O120" s="301"/>
      <c r="P120" s="301"/>
      <c r="Q120" s="301"/>
      <c r="R120" s="301"/>
      <c r="S120" s="301"/>
      <c r="T120" s="302"/>
      <c r="U120" s="185"/>
      <c r="V120" s="186"/>
      <c r="W120" s="187"/>
      <c r="X120" s="139"/>
      <c r="Y120" s="139"/>
      <c r="Z120" s="188"/>
      <c r="AA120" s="187"/>
      <c r="AB120" s="139"/>
      <c r="AC120" s="139"/>
      <c r="AD120" s="188"/>
      <c r="AE120" s="139"/>
      <c r="AF120" s="139"/>
      <c r="AG120" s="139"/>
      <c r="AH120" s="139"/>
      <c r="AI120" s="139"/>
      <c r="AJ120" s="414">
        <f>SUM(AJ121:AM127)</f>
        <v>0</v>
      </c>
      <c r="AK120" s="415"/>
      <c r="AL120" s="415"/>
      <c r="AM120" s="458"/>
      <c r="AN120" s="414">
        <f>SUM(AN121:AP127)</f>
        <v>0</v>
      </c>
      <c r="AO120" s="415"/>
      <c r="AP120" s="416"/>
      <c r="AQ120" s="130"/>
      <c r="AR120" s="148"/>
      <c r="AS120" s="131"/>
    </row>
    <row r="121" spans="1:45" s="118" customFormat="1" ht="76.5" customHeight="1">
      <c r="B121" s="341" t="s">
        <v>182</v>
      </c>
      <c r="C121" s="342" t="s">
        <v>182</v>
      </c>
      <c r="D121" s="171" t="s">
        <v>117</v>
      </c>
      <c r="E121" s="180" t="s">
        <v>14</v>
      </c>
      <c r="F121" s="373" t="s">
        <v>187</v>
      </c>
      <c r="G121" s="374"/>
      <c r="H121" s="374"/>
      <c r="I121" s="374"/>
      <c r="J121" s="374"/>
      <c r="K121" s="374"/>
      <c r="L121" s="374"/>
      <c r="M121" s="374"/>
      <c r="N121" s="374"/>
      <c r="O121" s="374"/>
      <c r="P121" s="374"/>
      <c r="Q121" s="374"/>
      <c r="R121" s="374"/>
      <c r="S121" s="374"/>
      <c r="T121" s="375"/>
      <c r="U121" s="310" t="s">
        <v>29</v>
      </c>
      <c r="V121" s="310"/>
      <c r="W121" s="459">
        <f>630.3*0.03</f>
        <v>18.908999999999999</v>
      </c>
      <c r="X121" s="460"/>
      <c r="Y121" s="460"/>
      <c r="Z121" s="461"/>
      <c r="AA121" s="473"/>
      <c r="AB121" s="474"/>
      <c r="AC121" s="474"/>
      <c r="AD121" s="475"/>
      <c r="AE121" s="331"/>
      <c r="AF121" s="331"/>
      <c r="AG121" s="331"/>
      <c r="AH121" s="331"/>
      <c r="AI121" s="172">
        <f t="shared" ref="AI121:AI127" si="60">ROUND(AE121*(1+$AO$4),2)</f>
        <v>0</v>
      </c>
      <c r="AJ121" s="462">
        <f t="shared" ref="AJ121" si="61">ROUND(W121*AE121,2)</f>
        <v>0</v>
      </c>
      <c r="AK121" s="463"/>
      <c r="AL121" s="463"/>
      <c r="AM121" s="466"/>
      <c r="AN121" s="462">
        <f t="shared" ref="AN121:AN127" si="62">ROUND(AJ121*(1+$AO$4),2)</f>
        <v>0</v>
      </c>
      <c r="AO121" s="463"/>
      <c r="AP121" s="464"/>
      <c r="AQ121" s="130"/>
      <c r="AR121" s="147"/>
      <c r="AS121" s="131"/>
    </row>
    <row r="122" spans="1:45" s="118" customFormat="1" ht="76.5" customHeight="1">
      <c r="B122" s="341">
        <v>101767</v>
      </c>
      <c r="C122" s="342" t="s">
        <v>183</v>
      </c>
      <c r="D122" s="171" t="s">
        <v>82</v>
      </c>
      <c r="E122" s="180" t="s">
        <v>15</v>
      </c>
      <c r="F122" s="373" t="s">
        <v>189</v>
      </c>
      <c r="G122" s="374"/>
      <c r="H122" s="374"/>
      <c r="I122" s="374"/>
      <c r="J122" s="374"/>
      <c r="K122" s="374"/>
      <c r="L122" s="374"/>
      <c r="M122" s="374"/>
      <c r="N122" s="374"/>
      <c r="O122" s="374"/>
      <c r="P122" s="374"/>
      <c r="Q122" s="374"/>
      <c r="R122" s="374"/>
      <c r="S122" s="374"/>
      <c r="T122" s="375"/>
      <c r="U122" s="310" t="s">
        <v>29</v>
      </c>
      <c r="V122" s="310"/>
      <c r="W122" s="459">
        <f>630.3*0.15</f>
        <v>94.544999999999987</v>
      </c>
      <c r="X122" s="460"/>
      <c r="Y122" s="460"/>
      <c r="Z122" s="461"/>
      <c r="AA122" s="473"/>
      <c r="AB122" s="474"/>
      <c r="AC122" s="474"/>
      <c r="AD122" s="475"/>
      <c r="AE122" s="331"/>
      <c r="AF122" s="331"/>
      <c r="AG122" s="331"/>
      <c r="AH122" s="331"/>
      <c r="AI122" s="172">
        <f t="shared" si="60"/>
        <v>0</v>
      </c>
      <c r="AJ122" s="462">
        <f t="shared" ref="AJ122:AJ127" si="63">ROUND(W122*AE122,2)</f>
        <v>0</v>
      </c>
      <c r="AK122" s="463"/>
      <c r="AL122" s="463"/>
      <c r="AM122" s="466"/>
      <c r="AN122" s="462">
        <f t="shared" si="62"/>
        <v>0</v>
      </c>
      <c r="AO122" s="463"/>
      <c r="AP122" s="464"/>
      <c r="AQ122" s="130"/>
      <c r="AR122" s="147"/>
      <c r="AS122" s="131"/>
    </row>
    <row r="123" spans="1:45" s="118" customFormat="1" ht="76.5" customHeight="1">
      <c r="B123" s="341" t="s">
        <v>192</v>
      </c>
      <c r="C123" s="342"/>
      <c r="D123" s="171" t="s">
        <v>127</v>
      </c>
      <c r="E123" s="180" t="s">
        <v>332</v>
      </c>
      <c r="F123" s="373" t="s">
        <v>191</v>
      </c>
      <c r="G123" s="374"/>
      <c r="H123" s="374"/>
      <c r="I123" s="374"/>
      <c r="J123" s="374"/>
      <c r="K123" s="374"/>
      <c r="L123" s="374"/>
      <c r="M123" s="374"/>
      <c r="N123" s="374"/>
      <c r="O123" s="374"/>
      <c r="P123" s="374"/>
      <c r="Q123" s="374"/>
      <c r="R123" s="374"/>
      <c r="S123" s="374"/>
      <c r="T123" s="375"/>
      <c r="U123" s="310" t="s">
        <v>28</v>
      </c>
      <c r="V123" s="310"/>
      <c r="W123" s="459">
        <v>630.29999999999995</v>
      </c>
      <c r="X123" s="460"/>
      <c r="Y123" s="460"/>
      <c r="Z123" s="461"/>
      <c r="AA123" s="473"/>
      <c r="AB123" s="474"/>
      <c r="AC123" s="474"/>
      <c r="AD123" s="475"/>
      <c r="AE123" s="331"/>
      <c r="AF123" s="331"/>
      <c r="AG123" s="331"/>
      <c r="AH123" s="331"/>
      <c r="AI123" s="172">
        <f t="shared" si="60"/>
        <v>0</v>
      </c>
      <c r="AJ123" s="462">
        <f t="shared" si="63"/>
        <v>0</v>
      </c>
      <c r="AK123" s="463"/>
      <c r="AL123" s="463"/>
      <c r="AM123" s="466"/>
      <c r="AN123" s="462">
        <f t="shared" si="62"/>
        <v>0</v>
      </c>
      <c r="AO123" s="463"/>
      <c r="AP123" s="464"/>
      <c r="AQ123" s="130"/>
      <c r="AR123" s="147"/>
      <c r="AS123" s="131"/>
    </row>
    <row r="124" spans="1:45" s="118" customFormat="1" ht="76.5" customHeight="1">
      <c r="B124" s="341" t="s">
        <v>193</v>
      </c>
      <c r="C124" s="342"/>
      <c r="D124" s="171" t="s">
        <v>127</v>
      </c>
      <c r="E124" s="180" t="s">
        <v>333</v>
      </c>
      <c r="F124" s="373" t="s">
        <v>218</v>
      </c>
      <c r="G124" s="374"/>
      <c r="H124" s="374"/>
      <c r="I124" s="374"/>
      <c r="J124" s="374"/>
      <c r="K124" s="374"/>
      <c r="L124" s="374"/>
      <c r="M124" s="374"/>
      <c r="N124" s="374"/>
      <c r="O124" s="374"/>
      <c r="P124" s="374"/>
      <c r="Q124" s="374"/>
      <c r="R124" s="374"/>
      <c r="S124" s="374"/>
      <c r="T124" s="375"/>
      <c r="U124" s="310" t="s">
        <v>28</v>
      </c>
      <c r="V124" s="310"/>
      <c r="W124" s="459">
        <v>630.29999999999995</v>
      </c>
      <c r="X124" s="460"/>
      <c r="Y124" s="460"/>
      <c r="Z124" s="461"/>
      <c r="AA124" s="473"/>
      <c r="AB124" s="474"/>
      <c r="AC124" s="474"/>
      <c r="AD124" s="475"/>
      <c r="AE124" s="331"/>
      <c r="AF124" s="331"/>
      <c r="AG124" s="331"/>
      <c r="AH124" s="331"/>
      <c r="AI124" s="172">
        <f t="shared" si="60"/>
        <v>0</v>
      </c>
      <c r="AJ124" s="462">
        <f t="shared" si="63"/>
        <v>0</v>
      </c>
      <c r="AK124" s="463"/>
      <c r="AL124" s="463"/>
      <c r="AM124" s="466"/>
      <c r="AN124" s="462">
        <f t="shared" si="62"/>
        <v>0</v>
      </c>
      <c r="AO124" s="463"/>
      <c r="AP124" s="464"/>
      <c r="AQ124" s="130"/>
      <c r="AR124" s="147"/>
      <c r="AS124" s="131"/>
    </row>
    <row r="125" spans="1:45" s="118" customFormat="1" ht="76.5" customHeight="1">
      <c r="B125" s="341">
        <v>94995</v>
      </c>
      <c r="C125" s="342" t="s">
        <v>184</v>
      </c>
      <c r="D125" s="171" t="s">
        <v>82</v>
      </c>
      <c r="E125" s="180" t="s">
        <v>334</v>
      </c>
      <c r="F125" s="373" t="s">
        <v>188</v>
      </c>
      <c r="G125" s="374"/>
      <c r="H125" s="374"/>
      <c r="I125" s="374"/>
      <c r="J125" s="374"/>
      <c r="K125" s="374"/>
      <c r="L125" s="374"/>
      <c r="M125" s="374"/>
      <c r="N125" s="374"/>
      <c r="O125" s="374"/>
      <c r="P125" s="374"/>
      <c r="Q125" s="374"/>
      <c r="R125" s="374"/>
      <c r="S125" s="374"/>
      <c r="T125" s="375"/>
      <c r="U125" s="310" t="s">
        <v>28</v>
      </c>
      <c r="V125" s="310"/>
      <c r="W125" s="459">
        <v>104.92</v>
      </c>
      <c r="X125" s="460"/>
      <c r="Y125" s="460"/>
      <c r="Z125" s="461"/>
      <c r="AA125" s="473"/>
      <c r="AB125" s="474"/>
      <c r="AC125" s="474"/>
      <c r="AD125" s="475"/>
      <c r="AE125" s="331"/>
      <c r="AF125" s="331"/>
      <c r="AG125" s="331"/>
      <c r="AH125" s="331"/>
      <c r="AI125" s="172">
        <f t="shared" si="60"/>
        <v>0</v>
      </c>
      <c r="AJ125" s="462">
        <f t="shared" si="63"/>
        <v>0</v>
      </c>
      <c r="AK125" s="463"/>
      <c r="AL125" s="463"/>
      <c r="AM125" s="466"/>
      <c r="AN125" s="462">
        <f t="shared" si="62"/>
        <v>0</v>
      </c>
      <c r="AO125" s="463"/>
      <c r="AP125" s="464"/>
      <c r="AQ125" s="130"/>
      <c r="AR125" s="147"/>
      <c r="AS125" s="131"/>
    </row>
    <row r="126" spans="1:45" s="118" customFormat="1" ht="76.5" customHeight="1">
      <c r="B126" s="341">
        <v>94273</v>
      </c>
      <c r="C126" s="342" t="s">
        <v>185</v>
      </c>
      <c r="D126" s="171" t="s">
        <v>82</v>
      </c>
      <c r="E126" s="180" t="s">
        <v>335</v>
      </c>
      <c r="F126" s="373" t="s">
        <v>203</v>
      </c>
      <c r="G126" s="374"/>
      <c r="H126" s="374"/>
      <c r="I126" s="374"/>
      <c r="J126" s="374"/>
      <c r="K126" s="374"/>
      <c r="L126" s="374"/>
      <c r="M126" s="374"/>
      <c r="N126" s="374"/>
      <c r="O126" s="374"/>
      <c r="P126" s="374"/>
      <c r="Q126" s="374"/>
      <c r="R126" s="374"/>
      <c r="S126" s="374"/>
      <c r="T126" s="375"/>
      <c r="U126" s="342" t="s">
        <v>21</v>
      </c>
      <c r="V126" s="342"/>
      <c r="W126" s="459">
        <v>104.92</v>
      </c>
      <c r="X126" s="460"/>
      <c r="Y126" s="460"/>
      <c r="Z126" s="461"/>
      <c r="AA126" s="473"/>
      <c r="AB126" s="474"/>
      <c r="AC126" s="474"/>
      <c r="AD126" s="475"/>
      <c r="AE126" s="331"/>
      <c r="AF126" s="331"/>
      <c r="AG126" s="331"/>
      <c r="AH126" s="331"/>
      <c r="AI126" s="172">
        <f t="shared" si="60"/>
        <v>0</v>
      </c>
      <c r="AJ126" s="462">
        <f t="shared" si="63"/>
        <v>0</v>
      </c>
      <c r="AK126" s="463"/>
      <c r="AL126" s="463"/>
      <c r="AM126" s="466"/>
      <c r="AN126" s="462">
        <f t="shared" si="62"/>
        <v>0</v>
      </c>
      <c r="AO126" s="463"/>
      <c r="AP126" s="464"/>
      <c r="AQ126" s="130"/>
      <c r="AR126" s="147"/>
      <c r="AS126" s="131"/>
    </row>
    <row r="127" spans="1:45" s="118" customFormat="1" ht="76.5" customHeight="1">
      <c r="B127" s="341" t="s">
        <v>186</v>
      </c>
      <c r="C127" s="342" t="s">
        <v>186</v>
      </c>
      <c r="D127" s="171" t="s">
        <v>117</v>
      </c>
      <c r="E127" s="180" t="s">
        <v>336</v>
      </c>
      <c r="F127" s="373" t="s">
        <v>217</v>
      </c>
      <c r="G127" s="374"/>
      <c r="H127" s="374"/>
      <c r="I127" s="374"/>
      <c r="J127" s="374"/>
      <c r="K127" s="374"/>
      <c r="L127" s="374"/>
      <c r="M127" s="374"/>
      <c r="N127" s="374"/>
      <c r="O127" s="374"/>
      <c r="P127" s="374"/>
      <c r="Q127" s="374"/>
      <c r="R127" s="374"/>
      <c r="S127" s="374"/>
      <c r="T127" s="375"/>
      <c r="U127" s="342" t="s">
        <v>21</v>
      </c>
      <c r="V127" s="342"/>
      <c r="W127" s="459">
        <v>95</v>
      </c>
      <c r="X127" s="460"/>
      <c r="Y127" s="460"/>
      <c r="Z127" s="461"/>
      <c r="AA127" s="473"/>
      <c r="AB127" s="474"/>
      <c r="AC127" s="474"/>
      <c r="AD127" s="475"/>
      <c r="AE127" s="331"/>
      <c r="AF127" s="331"/>
      <c r="AG127" s="331"/>
      <c r="AH127" s="331"/>
      <c r="AI127" s="172">
        <f t="shared" si="60"/>
        <v>0</v>
      </c>
      <c r="AJ127" s="462">
        <f t="shared" si="63"/>
        <v>0</v>
      </c>
      <c r="AK127" s="463"/>
      <c r="AL127" s="463"/>
      <c r="AM127" s="466"/>
      <c r="AN127" s="462">
        <f t="shared" si="62"/>
        <v>0</v>
      </c>
      <c r="AO127" s="463"/>
      <c r="AP127" s="464"/>
      <c r="AQ127" s="130"/>
      <c r="AR127" s="147"/>
      <c r="AS127" s="131"/>
    </row>
    <row r="128" spans="1:45" s="118" customFormat="1" ht="18" customHeight="1">
      <c r="A128" s="118">
        <v>58</v>
      </c>
      <c r="B128" s="298"/>
      <c r="C128" s="299"/>
      <c r="D128" s="163"/>
      <c r="E128" s="164">
        <v>5</v>
      </c>
      <c r="F128" s="517" t="s">
        <v>352</v>
      </c>
      <c r="G128" s="518"/>
      <c r="H128" s="518"/>
      <c r="I128" s="518"/>
      <c r="J128" s="518"/>
      <c r="K128" s="518"/>
      <c r="L128" s="518"/>
      <c r="M128" s="518"/>
      <c r="N128" s="518"/>
      <c r="O128" s="518"/>
      <c r="P128" s="518"/>
      <c r="Q128" s="518"/>
      <c r="R128" s="518"/>
      <c r="S128" s="518"/>
      <c r="T128" s="518"/>
      <c r="U128" s="518"/>
      <c r="V128" s="518"/>
      <c r="W128" s="518"/>
      <c r="X128" s="518"/>
      <c r="Y128" s="518"/>
      <c r="Z128" s="518"/>
      <c r="AA128" s="518"/>
      <c r="AB128" s="518"/>
      <c r="AC128" s="518"/>
      <c r="AD128" s="518"/>
      <c r="AE128" s="518"/>
      <c r="AF128" s="518"/>
      <c r="AG128" s="518"/>
      <c r="AH128" s="518"/>
      <c r="AI128" s="519"/>
      <c r="AJ128" s="414">
        <f>AJ129+AJ132+AJ134+AJ136</f>
        <v>0</v>
      </c>
      <c r="AK128" s="415"/>
      <c r="AL128" s="415"/>
      <c r="AM128" s="458"/>
      <c r="AN128" s="414">
        <f>ROUND((AN129+AN132+AN134+AN136),2)</f>
        <v>0</v>
      </c>
      <c r="AO128" s="415"/>
      <c r="AP128" s="416"/>
      <c r="AQ128" s="130"/>
      <c r="AR128" s="147"/>
      <c r="AS128" s="131"/>
    </row>
    <row r="129" spans="1:45" s="118" customFormat="1" ht="15.75">
      <c r="A129" s="118">
        <v>59</v>
      </c>
      <c r="B129" s="298"/>
      <c r="C129" s="299"/>
      <c r="D129" s="163"/>
      <c r="E129" s="177" t="s">
        <v>337</v>
      </c>
      <c r="F129" s="403" t="s">
        <v>16</v>
      </c>
      <c r="G129" s="404"/>
      <c r="H129" s="404"/>
      <c r="I129" s="404"/>
      <c r="J129" s="404"/>
      <c r="K129" s="404"/>
      <c r="L129" s="404"/>
      <c r="M129" s="404"/>
      <c r="N129" s="404"/>
      <c r="O129" s="404"/>
      <c r="P129" s="404"/>
      <c r="Q129" s="404"/>
      <c r="R129" s="404"/>
      <c r="S129" s="404"/>
      <c r="T129" s="405"/>
      <c r="U129" s="398"/>
      <c r="V129" s="399"/>
      <c r="W129" s="141"/>
      <c r="X129" s="141"/>
      <c r="Y129" s="141"/>
      <c r="Z129" s="141"/>
      <c r="AA129" s="103"/>
      <c r="AB129" s="104"/>
      <c r="AC129" s="104"/>
      <c r="AD129" s="105"/>
      <c r="AE129" s="106"/>
      <c r="AF129" s="107"/>
      <c r="AG129" s="107"/>
      <c r="AH129" s="108"/>
      <c r="AI129" s="107"/>
      <c r="AJ129" s="348">
        <f>SUM(AJ130:AM131)</f>
        <v>0</v>
      </c>
      <c r="AK129" s="349"/>
      <c r="AL129" s="349"/>
      <c r="AM129" s="350"/>
      <c r="AN129" s="348">
        <f>ROUND(SUM(AN130:AP131),2)</f>
        <v>0</v>
      </c>
      <c r="AO129" s="349"/>
      <c r="AP129" s="351"/>
      <c r="AQ129" s="130"/>
      <c r="AR129" s="147"/>
      <c r="AS129" s="131"/>
    </row>
    <row r="130" spans="1:45" s="140" customFormat="1" ht="76.5" customHeight="1">
      <c r="A130" s="118">
        <v>60</v>
      </c>
      <c r="B130" s="341" t="s">
        <v>214</v>
      </c>
      <c r="C130" s="342"/>
      <c r="D130" s="171" t="s">
        <v>117</v>
      </c>
      <c r="E130" s="180" t="s">
        <v>338</v>
      </c>
      <c r="F130" s="376" t="s">
        <v>215</v>
      </c>
      <c r="G130" s="377"/>
      <c r="H130" s="377"/>
      <c r="I130" s="377"/>
      <c r="J130" s="377"/>
      <c r="K130" s="377"/>
      <c r="L130" s="377"/>
      <c r="M130" s="377"/>
      <c r="N130" s="377"/>
      <c r="O130" s="377"/>
      <c r="P130" s="377"/>
      <c r="Q130" s="377"/>
      <c r="R130" s="377"/>
      <c r="S130" s="377"/>
      <c r="T130" s="378"/>
      <c r="U130" s="381" t="s">
        <v>44</v>
      </c>
      <c r="V130" s="322"/>
      <c r="W130" s="488">
        <v>2E-3</v>
      </c>
      <c r="X130" s="489"/>
      <c r="Y130" s="489"/>
      <c r="Z130" s="490"/>
      <c r="AA130" s="328">
        <v>1</v>
      </c>
      <c r="AB130" s="329"/>
      <c r="AC130" s="329"/>
      <c r="AD130" s="330"/>
      <c r="AE130" s="462">
        <f>AJ8+AJ17+AJ26+AJ120+AJ136</f>
        <v>0</v>
      </c>
      <c r="AF130" s="463"/>
      <c r="AG130" s="463"/>
      <c r="AH130" s="466"/>
      <c r="AI130" s="172">
        <f>ROUND(AE130*(1+$AO$4),2)</f>
        <v>0</v>
      </c>
      <c r="AJ130" s="328">
        <f t="shared" ref="AJ130" si="64">ROUND(W130*AE130,2)</f>
        <v>0</v>
      </c>
      <c r="AK130" s="329"/>
      <c r="AL130" s="329"/>
      <c r="AM130" s="330"/>
      <c r="AN130" s="328">
        <f>ROUND(AJ130*(1+$AO$4),2)</f>
        <v>0</v>
      </c>
      <c r="AO130" s="329"/>
      <c r="AP130" s="332"/>
      <c r="AQ130" s="130"/>
      <c r="AR130" s="148"/>
      <c r="AS130" s="131"/>
    </row>
    <row r="131" spans="1:45" s="140" customFormat="1" ht="76.5" customHeight="1">
      <c r="A131" s="118"/>
      <c r="B131" s="341" t="s">
        <v>238</v>
      </c>
      <c r="C131" s="342"/>
      <c r="D131" s="159" t="s">
        <v>117</v>
      </c>
      <c r="E131" s="168" t="s">
        <v>342</v>
      </c>
      <c r="F131" s="333" t="s">
        <v>239</v>
      </c>
      <c r="G131" s="334"/>
      <c r="H131" s="334"/>
      <c r="I131" s="334"/>
      <c r="J131" s="334"/>
      <c r="K131" s="334"/>
      <c r="L131" s="334"/>
      <c r="M131" s="334"/>
      <c r="N131" s="334"/>
      <c r="O131" s="334"/>
      <c r="P131" s="334"/>
      <c r="Q131" s="334"/>
      <c r="R131" s="334"/>
      <c r="S131" s="334"/>
      <c r="T131" s="335"/>
      <c r="U131" s="336" t="s">
        <v>94</v>
      </c>
      <c r="V131" s="337"/>
      <c r="W131" s="338">
        <v>4403</v>
      </c>
      <c r="X131" s="339"/>
      <c r="Y131" s="339"/>
      <c r="Z131" s="340"/>
      <c r="AA131" s="338">
        <v>5</v>
      </c>
      <c r="AB131" s="339"/>
      <c r="AC131" s="339"/>
      <c r="AD131" s="340"/>
      <c r="AE131" s="319"/>
      <c r="AF131" s="319"/>
      <c r="AG131" s="319"/>
      <c r="AH131" s="319"/>
      <c r="AI131" s="162">
        <f>ROUND(AE131*(1+$AO$4),2)</f>
        <v>0</v>
      </c>
      <c r="AJ131" s="315">
        <f t="shared" ref="AJ131" si="65">ROUND(W131*AE131,2)</f>
        <v>0</v>
      </c>
      <c r="AK131" s="316"/>
      <c r="AL131" s="316"/>
      <c r="AM131" s="317"/>
      <c r="AN131" s="315">
        <f>ROUND(AJ131*(1+$AO$4),2)</f>
        <v>0</v>
      </c>
      <c r="AO131" s="316"/>
      <c r="AP131" s="320"/>
      <c r="AQ131" s="130"/>
      <c r="AR131" s="148"/>
      <c r="AS131" s="131"/>
    </row>
    <row r="132" spans="1:45" s="118" customFormat="1" ht="15.75">
      <c r="A132" s="118">
        <v>62</v>
      </c>
      <c r="B132" s="298"/>
      <c r="C132" s="299"/>
      <c r="D132" s="163"/>
      <c r="E132" s="177" t="s">
        <v>339</v>
      </c>
      <c r="F132" s="403" t="s">
        <v>17</v>
      </c>
      <c r="G132" s="404"/>
      <c r="H132" s="404"/>
      <c r="I132" s="404"/>
      <c r="J132" s="404"/>
      <c r="K132" s="404"/>
      <c r="L132" s="404"/>
      <c r="M132" s="404"/>
      <c r="N132" s="404"/>
      <c r="O132" s="404"/>
      <c r="P132" s="404"/>
      <c r="Q132" s="404"/>
      <c r="R132" s="404"/>
      <c r="S132" s="404"/>
      <c r="T132" s="405"/>
      <c r="U132" s="398"/>
      <c r="V132" s="399"/>
      <c r="W132" s="142"/>
      <c r="X132" s="142"/>
      <c r="Y132" s="142"/>
      <c r="Z132" s="142"/>
      <c r="AA132" s="400"/>
      <c r="AB132" s="401"/>
      <c r="AC132" s="401"/>
      <c r="AD132" s="402"/>
      <c r="AE132" s="504"/>
      <c r="AF132" s="505"/>
      <c r="AG132" s="505"/>
      <c r="AH132" s="506"/>
      <c r="AI132" s="154"/>
      <c r="AJ132" s="348">
        <f>AJ133</f>
        <v>0</v>
      </c>
      <c r="AK132" s="349"/>
      <c r="AL132" s="349"/>
      <c r="AM132" s="350"/>
      <c r="AN132" s="348">
        <f>ROUND(AN133,2)</f>
        <v>0</v>
      </c>
      <c r="AO132" s="349"/>
      <c r="AP132" s="351"/>
      <c r="AQ132" s="130"/>
      <c r="AR132" s="197"/>
      <c r="AS132" s="131"/>
    </row>
    <row r="133" spans="1:45" s="118" customFormat="1" ht="82.5" customHeight="1">
      <c r="A133" s="118">
        <v>63</v>
      </c>
      <c r="B133" s="341" t="s">
        <v>116</v>
      </c>
      <c r="C133" s="342"/>
      <c r="D133" s="171"/>
      <c r="E133" s="193" t="s">
        <v>340</v>
      </c>
      <c r="F133" s="323" t="s">
        <v>354</v>
      </c>
      <c r="G133" s="324"/>
      <c r="H133" s="324"/>
      <c r="I133" s="324"/>
      <c r="J133" s="324"/>
      <c r="K133" s="324"/>
      <c r="L133" s="324"/>
      <c r="M133" s="324"/>
      <c r="N133" s="324"/>
      <c r="O133" s="324"/>
      <c r="P133" s="324"/>
      <c r="Q133" s="324"/>
      <c r="R133" s="324"/>
      <c r="S133" s="324"/>
      <c r="T133" s="325"/>
      <c r="U133" s="342" t="s">
        <v>22</v>
      </c>
      <c r="V133" s="342"/>
      <c r="W133" s="479">
        <v>1</v>
      </c>
      <c r="X133" s="480"/>
      <c r="Y133" s="480"/>
      <c r="Z133" s="481"/>
      <c r="AA133" s="479">
        <v>4</v>
      </c>
      <c r="AB133" s="480"/>
      <c r="AC133" s="480"/>
      <c r="AD133" s="481"/>
      <c r="AE133" s="476"/>
      <c r="AF133" s="477"/>
      <c r="AG133" s="477"/>
      <c r="AH133" s="478"/>
      <c r="AI133" s="155">
        <f>AE133*1.0349</f>
        <v>0</v>
      </c>
      <c r="AJ133" s="328">
        <f>W133*AE133</f>
        <v>0</v>
      </c>
      <c r="AK133" s="329"/>
      <c r="AL133" s="329"/>
      <c r="AM133" s="330"/>
      <c r="AN133" s="328">
        <f>AI133*W133</f>
        <v>0</v>
      </c>
      <c r="AO133" s="329"/>
      <c r="AP133" s="332"/>
      <c r="AQ133" s="130"/>
      <c r="AR133" s="281"/>
      <c r="AS133" s="131"/>
    </row>
    <row r="134" spans="1:45" s="118" customFormat="1" ht="15.75">
      <c r="B134" s="298"/>
      <c r="C134" s="299"/>
      <c r="D134" s="163"/>
      <c r="E134" s="177" t="s">
        <v>344</v>
      </c>
      <c r="F134" s="403" t="s">
        <v>345</v>
      </c>
      <c r="G134" s="404"/>
      <c r="H134" s="404"/>
      <c r="I134" s="404"/>
      <c r="J134" s="404"/>
      <c r="K134" s="404"/>
      <c r="L134" s="404"/>
      <c r="M134" s="404"/>
      <c r="N134" s="404"/>
      <c r="O134" s="404"/>
      <c r="P134" s="404"/>
      <c r="Q134" s="404"/>
      <c r="R134" s="404"/>
      <c r="S134" s="404"/>
      <c r="T134" s="405"/>
      <c r="U134" s="398"/>
      <c r="V134" s="399"/>
      <c r="W134" s="142"/>
      <c r="X134" s="142"/>
      <c r="Y134" s="142"/>
      <c r="Z134" s="142"/>
      <c r="AA134" s="400"/>
      <c r="AB134" s="401"/>
      <c r="AC134" s="401"/>
      <c r="AD134" s="402"/>
      <c r="AE134" s="504"/>
      <c r="AF134" s="505"/>
      <c r="AG134" s="505"/>
      <c r="AH134" s="506"/>
      <c r="AI134" s="154"/>
      <c r="AJ134" s="348">
        <f>SUM(AJ135)</f>
        <v>0</v>
      </c>
      <c r="AK134" s="349"/>
      <c r="AL134" s="349"/>
      <c r="AM134" s="350"/>
      <c r="AN134" s="348">
        <f>ROUND(AN135,2)</f>
        <v>0</v>
      </c>
      <c r="AO134" s="349"/>
      <c r="AP134" s="351"/>
      <c r="AQ134" s="130"/>
      <c r="AR134" s="147"/>
      <c r="AS134" s="131"/>
    </row>
    <row r="135" spans="1:45" s="118" customFormat="1" ht="76.5" customHeight="1">
      <c r="B135" s="341">
        <v>88326</v>
      </c>
      <c r="C135" s="342"/>
      <c r="D135" s="171" t="s">
        <v>221</v>
      </c>
      <c r="E135" s="171" t="s">
        <v>341</v>
      </c>
      <c r="F135" s="343" t="s">
        <v>220</v>
      </c>
      <c r="G135" s="343"/>
      <c r="H135" s="343"/>
      <c r="I135" s="343"/>
      <c r="J135" s="343"/>
      <c r="K135" s="343"/>
      <c r="L135" s="343"/>
      <c r="M135" s="343"/>
      <c r="N135" s="343"/>
      <c r="O135" s="343"/>
      <c r="P135" s="343"/>
      <c r="Q135" s="343"/>
      <c r="R135" s="343"/>
      <c r="S135" s="343"/>
      <c r="T135" s="343"/>
      <c r="U135" s="342" t="s">
        <v>77</v>
      </c>
      <c r="V135" s="342"/>
      <c r="W135" s="344">
        <v>1848</v>
      </c>
      <c r="X135" s="344"/>
      <c r="Y135" s="344"/>
      <c r="Z135" s="344"/>
      <c r="AA135" s="344"/>
      <c r="AB135" s="344"/>
      <c r="AC135" s="344"/>
      <c r="AD135" s="344"/>
      <c r="AE135" s="331"/>
      <c r="AF135" s="331"/>
      <c r="AG135" s="331"/>
      <c r="AH135" s="331"/>
      <c r="AI135" s="172">
        <f t="shared" ref="AI135" si="66">ROUND(AE135*(1+$AO$4),2)</f>
        <v>0</v>
      </c>
      <c r="AJ135" s="345">
        <f t="shared" ref="AJ135" si="67">ROUND(W135*AE135,2)</f>
        <v>0</v>
      </c>
      <c r="AK135" s="345"/>
      <c r="AL135" s="345"/>
      <c r="AM135" s="345"/>
      <c r="AN135" s="345">
        <f t="shared" ref="AN135" si="68">ROUND(AJ135*(1+$AO$4),2)</f>
        <v>0</v>
      </c>
      <c r="AO135" s="345"/>
      <c r="AP135" s="346"/>
      <c r="AQ135" s="130"/>
      <c r="AR135" s="147"/>
      <c r="AS135" s="131"/>
    </row>
    <row r="136" spans="1:45" s="118" customFormat="1" ht="15.75">
      <c r="B136" s="352"/>
      <c r="C136" s="353"/>
      <c r="D136" s="163"/>
      <c r="E136" s="199" t="s">
        <v>347</v>
      </c>
      <c r="F136" s="354" t="s">
        <v>350</v>
      </c>
      <c r="G136" s="354"/>
      <c r="H136" s="354"/>
      <c r="I136" s="354"/>
      <c r="J136" s="354"/>
      <c r="K136" s="354"/>
      <c r="L136" s="354"/>
      <c r="M136" s="354"/>
      <c r="N136" s="354"/>
      <c r="O136" s="354"/>
      <c r="P136" s="354"/>
      <c r="Q136" s="354"/>
      <c r="R136" s="354"/>
      <c r="S136" s="354"/>
      <c r="T136" s="354"/>
      <c r="U136" s="355"/>
      <c r="V136" s="355"/>
      <c r="W136" s="185"/>
      <c r="X136" s="142"/>
      <c r="Y136" s="142"/>
      <c r="Z136" s="186"/>
      <c r="AA136" s="356"/>
      <c r="AB136" s="356"/>
      <c r="AC136" s="356"/>
      <c r="AD136" s="356"/>
      <c r="AE136" s="357"/>
      <c r="AF136" s="357"/>
      <c r="AG136" s="357"/>
      <c r="AH136" s="357"/>
      <c r="AI136" s="200"/>
      <c r="AJ136" s="358">
        <f>AJ137</f>
        <v>0</v>
      </c>
      <c r="AK136" s="358"/>
      <c r="AL136" s="358"/>
      <c r="AM136" s="358"/>
      <c r="AN136" s="348">
        <f>ROUND(AN137,2)</f>
        <v>0</v>
      </c>
      <c r="AO136" s="349"/>
      <c r="AP136" s="351"/>
      <c r="AQ136" s="130"/>
      <c r="AR136" s="147"/>
      <c r="AS136" s="131"/>
    </row>
    <row r="137" spans="1:45" s="118" customFormat="1" ht="76.5" customHeight="1" thickBot="1">
      <c r="B137" s="498">
        <v>2705</v>
      </c>
      <c r="C137" s="487"/>
      <c r="D137" s="169" t="s">
        <v>222</v>
      </c>
      <c r="E137" s="198" t="s">
        <v>343</v>
      </c>
      <c r="F137" s="499" t="s">
        <v>154</v>
      </c>
      <c r="G137" s="500"/>
      <c r="H137" s="500"/>
      <c r="I137" s="500"/>
      <c r="J137" s="500"/>
      <c r="K137" s="500"/>
      <c r="L137" s="500"/>
      <c r="M137" s="500"/>
      <c r="N137" s="500"/>
      <c r="O137" s="500"/>
      <c r="P137" s="500"/>
      <c r="Q137" s="500"/>
      <c r="R137" s="500"/>
      <c r="S137" s="500"/>
      <c r="T137" s="501"/>
      <c r="U137" s="486" t="s">
        <v>83</v>
      </c>
      <c r="V137" s="487"/>
      <c r="W137" s="491">
        <v>2112</v>
      </c>
      <c r="X137" s="492"/>
      <c r="Y137" s="492"/>
      <c r="Z137" s="493"/>
      <c r="AA137" s="491"/>
      <c r="AB137" s="492"/>
      <c r="AC137" s="492"/>
      <c r="AD137" s="493"/>
      <c r="AE137" s="502"/>
      <c r="AF137" s="502"/>
      <c r="AG137" s="502"/>
      <c r="AH137" s="502"/>
      <c r="AI137" s="170">
        <f>ROUND(AE137*(1+$AO$4),2)</f>
        <v>0</v>
      </c>
      <c r="AJ137" s="495">
        <f>ROUND(W137*AE137,2)</f>
        <v>0</v>
      </c>
      <c r="AK137" s="496"/>
      <c r="AL137" s="496"/>
      <c r="AM137" s="503"/>
      <c r="AN137" s="495">
        <f>ROUND(AJ137*(1+$AO$4),2)</f>
        <v>0</v>
      </c>
      <c r="AO137" s="496"/>
      <c r="AP137" s="497"/>
      <c r="AQ137" s="130"/>
      <c r="AR137" s="147"/>
      <c r="AS137" s="131"/>
    </row>
    <row r="138" spans="1:45" s="7" customFormat="1" ht="14.25">
      <c r="B138" s="494"/>
      <c r="C138" s="494"/>
      <c r="D138" s="494"/>
      <c r="E138" s="494"/>
      <c r="F138" s="494"/>
      <c r="G138" s="494"/>
      <c r="H138" s="494"/>
      <c r="I138" s="494"/>
      <c r="J138" s="494"/>
      <c r="K138" s="494"/>
      <c r="L138" s="494"/>
      <c r="M138" s="494"/>
      <c r="N138" s="494"/>
      <c r="O138" s="494"/>
      <c r="P138" s="494"/>
      <c r="Q138" s="494"/>
      <c r="R138" s="494"/>
      <c r="S138" s="494"/>
      <c r="T138" s="494"/>
      <c r="U138" s="494"/>
      <c r="V138" s="494"/>
      <c r="W138" s="494"/>
      <c r="X138" s="494"/>
      <c r="Y138" s="494"/>
      <c r="Z138" s="494"/>
      <c r="AA138" s="494"/>
      <c r="AB138" s="494"/>
      <c r="AC138" s="494"/>
      <c r="AD138" s="494"/>
      <c r="AE138" s="494"/>
      <c r="AF138" s="494"/>
      <c r="AG138" s="494"/>
      <c r="AH138" s="494"/>
      <c r="AI138" s="494"/>
      <c r="AJ138" s="494"/>
      <c r="AK138" s="494"/>
      <c r="AL138" s="494"/>
      <c r="AM138" s="494"/>
      <c r="AN138" s="494"/>
      <c r="AO138" s="494"/>
      <c r="AP138" s="494"/>
      <c r="AS138" s="134"/>
    </row>
    <row r="139" spans="1:45" s="7" customFormat="1">
      <c r="B139" s="127"/>
      <c r="C139" s="127"/>
      <c r="D139" s="127"/>
      <c r="E139" s="127"/>
      <c r="F139" s="127"/>
      <c r="G139" s="127"/>
      <c r="H139" s="127"/>
      <c r="I139" s="127"/>
      <c r="J139" s="127"/>
      <c r="K139" s="127"/>
      <c r="L139" s="127"/>
      <c r="M139" s="127"/>
      <c r="N139" s="127"/>
      <c r="O139" s="127"/>
      <c r="P139" s="127"/>
      <c r="Q139" s="127"/>
      <c r="R139" s="127"/>
      <c r="S139" s="127"/>
      <c r="T139" s="127"/>
      <c r="U139" s="127"/>
      <c r="V139" s="127"/>
      <c r="W139" s="127"/>
      <c r="X139" s="127"/>
      <c r="Y139" s="127"/>
      <c r="Z139" s="127"/>
      <c r="AA139" s="127"/>
      <c r="AB139" s="127"/>
      <c r="AC139" s="127"/>
      <c r="AD139" s="127"/>
      <c r="AE139" s="127"/>
      <c r="AF139" s="127"/>
      <c r="AG139" s="127"/>
      <c r="AH139" s="127"/>
      <c r="AI139" s="127"/>
      <c r="AJ139" s="127"/>
      <c r="AK139" s="127"/>
      <c r="AL139" s="127"/>
      <c r="AM139" s="127"/>
      <c r="AN139" s="127"/>
      <c r="AO139" s="127"/>
      <c r="AP139" s="127"/>
      <c r="AQ139" s="116"/>
      <c r="AS139" s="134"/>
    </row>
    <row r="140" spans="1:45" s="7" customFormat="1">
      <c r="B140" s="127"/>
      <c r="C140" s="127"/>
      <c r="D140" s="127"/>
      <c r="E140" s="127"/>
      <c r="F140" s="127"/>
      <c r="G140" s="127"/>
      <c r="H140" s="127"/>
      <c r="I140" s="127"/>
      <c r="J140" s="127"/>
      <c r="K140" s="127"/>
      <c r="L140" s="127"/>
      <c r="M140" s="127"/>
      <c r="N140" s="127"/>
      <c r="O140" s="127"/>
      <c r="P140" s="127"/>
      <c r="Q140" s="127"/>
      <c r="R140" s="127"/>
      <c r="S140" s="127"/>
      <c r="T140" s="127"/>
      <c r="U140" s="127"/>
      <c r="V140" s="127"/>
      <c r="W140" s="127"/>
      <c r="X140" s="127"/>
      <c r="Y140" s="127"/>
      <c r="Z140" s="127"/>
      <c r="AA140" s="127"/>
      <c r="AB140" s="127"/>
      <c r="AC140" s="127"/>
      <c r="AD140" s="127"/>
      <c r="AE140" s="127"/>
      <c r="AF140" s="127"/>
      <c r="AG140" s="127"/>
      <c r="AH140" s="127"/>
      <c r="AI140" s="127"/>
      <c r="AJ140" s="127"/>
      <c r="AK140" s="127"/>
      <c r="AL140" s="127"/>
      <c r="AM140" s="127"/>
      <c r="AN140" s="127"/>
      <c r="AO140" s="127"/>
      <c r="AP140" s="127"/>
      <c r="AQ140" s="116"/>
      <c r="AS140" s="134"/>
    </row>
    <row r="141" spans="1:45" s="8" customFormat="1" ht="15">
      <c r="B141" s="124"/>
      <c r="C141" s="124"/>
      <c r="D141" s="507"/>
      <c r="E141" s="507"/>
      <c r="F141" s="507"/>
      <c r="G141" s="507"/>
      <c r="H141" s="507"/>
      <c r="I141" s="507"/>
      <c r="J141" s="507"/>
      <c r="K141" s="507"/>
      <c r="L141" s="507"/>
      <c r="M141" s="507"/>
      <c r="N141" s="507"/>
      <c r="O141" s="507"/>
      <c r="P141" s="507"/>
      <c r="Q141" s="507"/>
      <c r="R141" s="507"/>
      <c r="S141" s="507"/>
      <c r="T141" s="507"/>
      <c r="U141" s="507"/>
      <c r="V141" s="507"/>
      <c r="W141" s="124"/>
      <c r="X141" s="124"/>
      <c r="Y141" s="124"/>
      <c r="Z141" s="124"/>
      <c r="AA141" s="124"/>
      <c r="AB141" s="124"/>
      <c r="AC141" s="124"/>
      <c r="AD141" s="124"/>
      <c r="AE141" s="124"/>
      <c r="AF141" s="124"/>
      <c r="AG141" s="124"/>
      <c r="AH141" s="124"/>
      <c r="AI141" s="124"/>
      <c r="AJ141" s="124"/>
      <c r="AK141" s="124"/>
      <c r="AL141" s="124"/>
      <c r="AM141" s="124"/>
      <c r="AN141" s="124"/>
      <c r="AO141" s="124"/>
      <c r="AP141" s="124"/>
      <c r="AR141" s="133"/>
      <c r="AS141" s="136"/>
    </row>
    <row r="142" spans="1:45" s="128" customFormat="1" ht="16.5" hidden="1">
      <c r="B142" s="144" t="s">
        <v>213</v>
      </c>
      <c r="C142" s="144"/>
      <c r="D142" s="144"/>
      <c r="E142" s="144"/>
      <c r="F142" s="144"/>
      <c r="G142" s="144"/>
      <c r="H142" s="144"/>
      <c r="I142" s="144"/>
      <c r="J142" s="144"/>
      <c r="K142" s="132"/>
      <c r="L142" s="132"/>
      <c r="AG142" s="347" t="s">
        <v>211</v>
      </c>
      <c r="AH142" s="347"/>
      <c r="AI142" s="347"/>
      <c r="AJ142" s="347"/>
      <c r="AK142" s="347"/>
      <c r="AL142" s="347"/>
      <c r="AM142" s="347"/>
      <c r="AN142" s="347"/>
      <c r="AO142" s="347"/>
      <c r="AP142" s="347"/>
      <c r="AR142" s="132"/>
      <c r="AS142" s="137"/>
    </row>
    <row r="143" spans="1:45" s="128" customFormat="1" ht="16.5" hidden="1">
      <c r="B143" s="509" t="s">
        <v>212</v>
      </c>
      <c r="C143" s="509"/>
      <c r="D143" s="509"/>
      <c r="E143" s="509"/>
      <c r="F143" s="509"/>
      <c r="G143" s="509"/>
      <c r="H143" s="509"/>
      <c r="I143" s="509"/>
      <c r="J143" s="509"/>
      <c r="K143" s="509"/>
      <c r="L143" s="509"/>
      <c r="AG143" s="359" t="s">
        <v>212</v>
      </c>
      <c r="AH143" s="359"/>
      <c r="AI143" s="359"/>
      <c r="AJ143" s="359"/>
      <c r="AK143" s="359"/>
      <c r="AL143" s="359"/>
      <c r="AM143" s="359"/>
      <c r="AN143" s="359"/>
      <c r="AO143" s="359"/>
      <c r="AP143" s="359"/>
      <c r="AR143" s="132"/>
      <c r="AS143" s="137"/>
    </row>
    <row r="144" spans="1:45" s="128" customFormat="1" hidden="1">
      <c r="B144" s="359" t="s">
        <v>79</v>
      </c>
      <c r="C144" s="359"/>
      <c r="D144" s="359"/>
      <c r="E144" s="359"/>
      <c r="F144" s="359"/>
      <c r="G144" s="359"/>
      <c r="H144" s="359"/>
      <c r="I144" s="359"/>
      <c r="J144" s="359"/>
      <c r="K144" s="359"/>
      <c r="L144" s="359"/>
      <c r="AG144" s="359" t="s">
        <v>79</v>
      </c>
      <c r="AH144" s="359"/>
      <c r="AI144" s="359"/>
      <c r="AJ144" s="359"/>
      <c r="AK144" s="359"/>
      <c r="AL144" s="359"/>
      <c r="AM144" s="359"/>
      <c r="AN144" s="359"/>
      <c r="AO144" s="359"/>
      <c r="AP144" s="359"/>
      <c r="AR144" s="132"/>
      <c r="AS144" s="137"/>
    </row>
    <row r="145" spans="2:45" s="8" customFormat="1">
      <c r="B145" s="9"/>
      <c r="C145" s="9"/>
      <c r="D145" s="508"/>
      <c r="E145" s="508"/>
      <c r="F145" s="508"/>
      <c r="G145" s="508"/>
      <c r="H145" s="508"/>
      <c r="I145" s="508"/>
      <c r="J145" s="508"/>
      <c r="K145" s="508"/>
      <c r="L145" s="508"/>
      <c r="M145" s="360"/>
      <c r="N145" s="360"/>
      <c r="O145" s="360"/>
      <c r="P145" s="360"/>
      <c r="Q145" s="360"/>
      <c r="R145" s="360"/>
      <c r="S145" s="360"/>
      <c r="T145" s="360"/>
      <c r="U145" s="360"/>
      <c r="V145" s="360"/>
      <c r="AA145" s="10"/>
      <c r="AB145" s="10"/>
      <c r="AC145" s="10"/>
      <c r="AD145" s="10"/>
      <c r="AE145" s="11"/>
      <c r="AF145" s="11"/>
      <c r="AG145" s="11"/>
      <c r="AH145" s="11"/>
      <c r="AI145" s="11"/>
      <c r="AJ145" s="12"/>
      <c r="AK145" s="12"/>
      <c r="AL145" s="12"/>
      <c r="AM145" s="12"/>
      <c r="AN145" s="12"/>
      <c r="AO145" s="12"/>
      <c r="AP145" s="12"/>
      <c r="AR145" s="133"/>
      <c r="AS145" s="136"/>
    </row>
    <row r="146" spans="2:45" s="8" customFormat="1">
      <c r="B146" s="9"/>
      <c r="C146" s="9"/>
      <c r="D146" s="508"/>
      <c r="E146" s="508"/>
      <c r="F146" s="508"/>
      <c r="G146" s="508"/>
      <c r="H146" s="508"/>
      <c r="I146" s="508"/>
      <c r="J146" s="508"/>
      <c r="K146" s="508"/>
      <c r="L146" s="508"/>
      <c r="M146" s="360"/>
      <c r="N146" s="360"/>
      <c r="O146" s="360"/>
      <c r="P146" s="360"/>
      <c r="Q146" s="360"/>
      <c r="R146" s="360"/>
      <c r="S146" s="360"/>
      <c r="T146" s="360"/>
      <c r="U146" s="360"/>
      <c r="V146" s="360"/>
      <c r="AA146" s="10"/>
      <c r="AB146" s="10"/>
      <c r="AC146" s="10"/>
      <c r="AD146" s="10"/>
      <c r="AE146" s="11"/>
      <c r="AF146" s="11"/>
      <c r="AG146" s="11"/>
      <c r="AH146" s="11"/>
      <c r="AI146" s="11"/>
      <c r="AJ146" s="12"/>
      <c r="AK146" s="12"/>
      <c r="AL146" s="12"/>
      <c r="AM146" s="12"/>
      <c r="AN146" s="12"/>
      <c r="AO146" s="12"/>
      <c r="AP146" s="12"/>
      <c r="AR146" s="133"/>
      <c r="AS146" s="136"/>
    </row>
    <row r="147" spans="2:45" s="8" customFormat="1">
      <c r="B147" s="9"/>
      <c r="C147" s="9"/>
      <c r="M147" s="360"/>
      <c r="N147" s="360"/>
      <c r="O147" s="360"/>
      <c r="P147" s="360"/>
      <c r="Q147" s="360"/>
      <c r="R147" s="360"/>
      <c r="S147" s="360"/>
      <c r="T147" s="360"/>
      <c r="U147" s="360"/>
      <c r="V147" s="360"/>
      <c r="AA147" s="10"/>
      <c r="AB147" s="10"/>
      <c r="AC147" s="10"/>
      <c r="AD147" s="10"/>
      <c r="AE147" s="11"/>
      <c r="AF147" s="11"/>
      <c r="AG147" s="11"/>
      <c r="AH147" s="11"/>
      <c r="AI147" s="11"/>
      <c r="AJ147" s="12"/>
      <c r="AK147" s="12"/>
      <c r="AL147" s="12"/>
      <c r="AM147" s="12"/>
      <c r="AN147" s="12"/>
      <c r="AO147" s="12"/>
      <c r="AP147" s="12"/>
      <c r="AR147" s="133"/>
      <c r="AS147" s="136"/>
    </row>
    <row r="148" spans="2:45" s="8" customFormat="1">
      <c r="B148" s="9"/>
      <c r="C148" s="9"/>
      <c r="M148" s="360"/>
      <c r="N148" s="360"/>
      <c r="O148" s="360"/>
      <c r="P148" s="360"/>
      <c r="Q148" s="360"/>
      <c r="R148" s="360"/>
      <c r="S148" s="360"/>
      <c r="T148" s="360"/>
      <c r="U148" s="360"/>
      <c r="V148" s="360"/>
      <c r="AA148" s="10"/>
      <c r="AB148" s="10"/>
      <c r="AC148" s="10"/>
      <c r="AD148" s="10"/>
      <c r="AE148" s="11"/>
      <c r="AF148" s="11"/>
      <c r="AG148" s="11"/>
      <c r="AH148" s="11"/>
      <c r="AI148" s="11"/>
      <c r="AJ148" s="12"/>
      <c r="AK148" s="12"/>
      <c r="AL148" s="12"/>
      <c r="AM148" s="12"/>
      <c r="AN148" s="12"/>
      <c r="AO148" s="12"/>
      <c r="AP148" s="12"/>
      <c r="AR148" s="133"/>
      <c r="AS148" s="136"/>
    </row>
    <row r="149" spans="2:45" s="8" customFormat="1" ht="15.75">
      <c r="B149" s="9"/>
      <c r="C149" s="9"/>
      <c r="M149" s="360"/>
      <c r="N149" s="360"/>
      <c r="O149" s="360"/>
      <c r="P149" s="360"/>
      <c r="Q149" s="360"/>
      <c r="R149" s="360"/>
      <c r="S149" s="360"/>
      <c r="T149" s="360"/>
      <c r="U149" s="360"/>
      <c r="V149" s="360"/>
      <c r="AG149" s="126"/>
      <c r="AH149" s="126"/>
      <c r="AI149" s="126"/>
      <c r="AJ149" s="126"/>
      <c r="AK149" s="126"/>
      <c r="AL149" s="126"/>
      <c r="AM149" s="126"/>
      <c r="AN149" s="126"/>
      <c r="AO149" s="12"/>
      <c r="AP149" s="12"/>
      <c r="AR149" s="133"/>
      <c r="AS149" s="136"/>
    </row>
    <row r="150" spans="2:45" s="8" customFormat="1" ht="15.75">
      <c r="B150" s="9"/>
      <c r="C150" s="9"/>
      <c r="D150" s="508"/>
      <c r="E150" s="508"/>
      <c r="F150" s="508"/>
      <c r="G150" s="508"/>
      <c r="H150" s="508"/>
      <c r="I150" s="508"/>
      <c r="J150" s="508"/>
      <c r="K150" s="508"/>
      <c r="L150" s="508"/>
      <c r="M150" s="366"/>
      <c r="N150" s="366"/>
      <c r="O150" s="366"/>
      <c r="P150" s="366"/>
      <c r="Q150" s="366"/>
      <c r="R150" s="366"/>
      <c r="S150" s="366"/>
      <c r="T150" s="366"/>
      <c r="U150" s="366"/>
      <c r="V150" s="366"/>
      <c r="AG150" s="126"/>
      <c r="AH150" s="126"/>
      <c r="AI150" s="126"/>
      <c r="AJ150" s="126"/>
      <c r="AK150" s="126"/>
      <c r="AL150" s="126"/>
      <c r="AM150" s="126"/>
      <c r="AN150" s="126"/>
      <c r="AO150" s="12"/>
      <c r="AP150" s="12"/>
      <c r="AR150" s="133"/>
      <c r="AS150" s="136"/>
    </row>
    <row r="151" spans="2:45" s="8" customFormat="1" ht="15.75">
      <c r="B151" s="9"/>
      <c r="C151" s="9"/>
      <c r="D151" s="508"/>
      <c r="E151" s="508"/>
      <c r="F151" s="508"/>
      <c r="G151" s="508"/>
      <c r="H151" s="508"/>
      <c r="I151" s="508"/>
      <c r="J151" s="508"/>
      <c r="K151" s="508"/>
      <c r="L151" s="508"/>
      <c r="M151" s="366"/>
      <c r="N151" s="366"/>
      <c r="O151" s="366"/>
      <c r="P151" s="366"/>
      <c r="Q151" s="366"/>
      <c r="R151" s="366"/>
      <c r="S151" s="366"/>
      <c r="T151" s="366"/>
      <c r="U151" s="366"/>
      <c r="V151" s="366"/>
      <c r="AG151" s="125"/>
      <c r="AH151" s="125"/>
      <c r="AI151" s="125"/>
      <c r="AJ151" s="125"/>
      <c r="AK151" s="125"/>
      <c r="AL151" s="125"/>
      <c r="AM151" s="125"/>
      <c r="AN151" s="125"/>
      <c r="AO151" s="12"/>
      <c r="AP151" s="12"/>
      <c r="AR151" s="133"/>
      <c r="AS151" s="136"/>
    </row>
    <row r="152" spans="2:45" s="8" customFormat="1">
      <c r="B152" s="9"/>
      <c r="C152" s="9"/>
      <c r="D152" s="9"/>
      <c r="L152" s="482"/>
      <c r="M152" s="482"/>
      <c r="N152" s="482"/>
      <c r="O152" s="482"/>
      <c r="P152" s="482"/>
      <c r="Q152" s="482"/>
      <c r="AA152" s="10"/>
      <c r="AB152" s="10"/>
      <c r="AC152" s="10"/>
      <c r="AD152" s="10"/>
      <c r="AE152" s="11"/>
      <c r="AF152" s="11"/>
      <c r="AG152" s="11"/>
      <c r="AH152" s="11"/>
      <c r="AI152" s="11"/>
      <c r="AJ152" s="12"/>
      <c r="AK152" s="12"/>
      <c r="AL152" s="12"/>
      <c r="AM152" s="12"/>
      <c r="AN152" s="12"/>
      <c r="AO152" s="12"/>
      <c r="AP152" s="12"/>
      <c r="AR152" s="133"/>
      <c r="AS152" s="136"/>
    </row>
    <row r="153" spans="2:45" s="8" customFormat="1">
      <c r="B153" s="9"/>
      <c r="C153" s="9"/>
      <c r="D153" s="9"/>
      <c r="AA153" s="10"/>
      <c r="AB153" s="10"/>
      <c r="AC153" s="10"/>
      <c r="AD153" s="10"/>
      <c r="AE153" s="11"/>
      <c r="AF153" s="11"/>
      <c r="AG153" s="11"/>
      <c r="AH153" s="11"/>
      <c r="AI153" s="11"/>
      <c r="AJ153" s="12"/>
      <c r="AK153" s="12"/>
      <c r="AL153" s="12"/>
      <c r="AM153" s="12"/>
      <c r="AN153" s="12"/>
      <c r="AO153" s="12"/>
      <c r="AP153" s="12"/>
      <c r="AR153" s="133"/>
      <c r="AS153" s="136"/>
    </row>
    <row r="154" spans="2:45" s="8" customFormat="1">
      <c r="B154" s="9"/>
      <c r="C154" s="9"/>
      <c r="D154" s="9"/>
      <c r="AA154" s="10"/>
      <c r="AB154" s="10"/>
      <c r="AC154" s="10"/>
      <c r="AD154" s="10"/>
      <c r="AE154" s="11"/>
      <c r="AF154" s="11"/>
      <c r="AG154" s="11"/>
      <c r="AH154" s="11"/>
      <c r="AI154" s="11"/>
      <c r="AJ154" s="12"/>
      <c r="AK154" s="12"/>
      <c r="AL154" s="12"/>
      <c r="AM154" s="12"/>
      <c r="AN154" s="12"/>
      <c r="AO154" s="12"/>
      <c r="AP154" s="12"/>
      <c r="AR154" s="133"/>
      <c r="AS154" s="136"/>
    </row>
    <row r="155" spans="2:45" s="8" customFormat="1">
      <c r="B155" s="9"/>
      <c r="C155" s="9"/>
      <c r="D155" s="9"/>
      <c r="AA155" s="10"/>
      <c r="AB155" s="10"/>
      <c r="AC155" s="10"/>
      <c r="AD155" s="10"/>
      <c r="AE155" s="11"/>
      <c r="AF155" s="11"/>
      <c r="AG155" s="11"/>
      <c r="AH155" s="11"/>
      <c r="AI155" s="11"/>
      <c r="AJ155" s="12"/>
      <c r="AK155" s="12"/>
      <c r="AL155" s="12"/>
      <c r="AM155" s="12"/>
      <c r="AN155" s="12"/>
      <c r="AO155" s="12"/>
      <c r="AP155" s="12"/>
      <c r="AR155" s="133"/>
      <c r="AS155" s="136"/>
    </row>
    <row r="156" spans="2:45" s="8" customFormat="1">
      <c r="B156" s="9"/>
      <c r="C156" s="9"/>
      <c r="D156" s="9"/>
      <c r="AA156" s="10"/>
      <c r="AB156" s="10"/>
      <c r="AC156" s="10"/>
      <c r="AD156" s="10"/>
      <c r="AE156" s="11"/>
      <c r="AF156" s="11"/>
      <c r="AG156" s="11"/>
      <c r="AH156" s="11"/>
      <c r="AI156" s="11"/>
      <c r="AJ156" s="12"/>
      <c r="AK156" s="12"/>
      <c r="AL156" s="12"/>
      <c r="AM156" s="12"/>
      <c r="AN156" s="12"/>
      <c r="AO156" s="12"/>
      <c r="AP156" s="12"/>
      <c r="AR156" s="133"/>
      <c r="AS156" s="136"/>
    </row>
    <row r="157" spans="2:45" s="8" customFormat="1">
      <c r="B157" s="9"/>
      <c r="C157" s="9"/>
      <c r="D157" s="9"/>
      <c r="AA157" s="10"/>
      <c r="AB157" s="10"/>
      <c r="AC157" s="10"/>
      <c r="AD157" s="10"/>
      <c r="AE157" s="11"/>
      <c r="AF157" s="11"/>
      <c r="AG157" s="11"/>
      <c r="AH157" s="11"/>
      <c r="AI157" s="11"/>
      <c r="AJ157" s="12"/>
      <c r="AK157" s="12"/>
      <c r="AL157" s="12"/>
      <c r="AM157" s="12"/>
      <c r="AN157" s="12"/>
      <c r="AO157" s="12"/>
      <c r="AP157" s="12"/>
      <c r="AR157" s="133"/>
      <c r="AS157" s="136"/>
    </row>
    <row r="158" spans="2:45" s="8" customFormat="1">
      <c r="B158" s="9"/>
      <c r="C158" s="9"/>
      <c r="D158" s="9"/>
      <c r="AA158" s="10"/>
      <c r="AB158" s="10"/>
      <c r="AC158" s="10"/>
      <c r="AD158" s="10"/>
      <c r="AE158" s="11"/>
      <c r="AF158" s="11"/>
      <c r="AG158" s="11"/>
      <c r="AH158" s="11"/>
      <c r="AI158" s="11"/>
      <c r="AJ158" s="12"/>
      <c r="AK158" s="12"/>
      <c r="AL158" s="12"/>
      <c r="AM158" s="12"/>
      <c r="AN158" s="12"/>
      <c r="AO158" s="12"/>
      <c r="AP158" s="12"/>
      <c r="AR158" s="133"/>
      <c r="AS158" s="136"/>
    </row>
    <row r="159" spans="2:45" s="8" customFormat="1">
      <c r="B159" s="9"/>
      <c r="C159" s="9"/>
      <c r="D159" s="9"/>
      <c r="AA159" s="10"/>
      <c r="AB159" s="10"/>
      <c r="AC159" s="10"/>
      <c r="AD159" s="10"/>
      <c r="AE159" s="11"/>
      <c r="AF159" s="11"/>
      <c r="AG159" s="11"/>
      <c r="AH159" s="11"/>
      <c r="AI159" s="11"/>
      <c r="AJ159" s="12"/>
      <c r="AK159" s="12"/>
      <c r="AL159" s="12"/>
      <c r="AM159" s="12"/>
      <c r="AN159" s="12"/>
      <c r="AO159" s="12"/>
      <c r="AP159" s="12"/>
      <c r="AR159" s="133"/>
      <c r="AS159" s="136"/>
    </row>
    <row r="160" spans="2:45" s="8" customFormat="1">
      <c r="B160" s="9"/>
      <c r="C160" s="9"/>
      <c r="D160" s="9"/>
      <c r="AA160" s="10"/>
      <c r="AB160" s="10"/>
      <c r="AC160" s="10"/>
      <c r="AD160" s="10"/>
      <c r="AE160" s="11"/>
      <c r="AF160" s="11"/>
      <c r="AG160" s="11"/>
      <c r="AH160" s="11"/>
      <c r="AI160" s="11"/>
      <c r="AJ160" s="12"/>
      <c r="AK160" s="12"/>
      <c r="AL160" s="12"/>
      <c r="AM160" s="12"/>
      <c r="AN160" s="12"/>
      <c r="AO160" s="12"/>
      <c r="AP160" s="12"/>
      <c r="AR160" s="133"/>
      <c r="AS160" s="136"/>
    </row>
    <row r="161" spans="2:45" s="8" customFormat="1">
      <c r="B161" s="9"/>
      <c r="C161" s="9"/>
      <c r="D161" s="9"/>
      <c r="AA161" s="10"/>
      <c r="AB161" s="10"/>
      <c r="AC161" s="10"/>
      <c r="AD161" s="10"/>
      <c r="AE161" s="11"/>
      <c r="AF161" s="11"/>
      <c r="AG161" s="11"/>
      <c r="AH161" s="11"/>
      <c r="AI161" s="11"/>
      <c r="AJ161" s="12"/>
      <c r="AK161" s="12"/>
      <c r="AL161" s="12"/>
      <c r="AM161" s="12"/>
      <c r="AN161" s="12"/>
      <c r="AO161" s="12"/>
      <c r="AP161" s="12"/>
      <c r="AR161" s="133"/>
      <c r="AS161" s="136"/>
    </row>
    <row r="162" spans="2:45" s="8" customFormat="1">
      <c r="B162" s="9"/>
      <c r="C162" s="9"/>
      <c r="D162" s="9"/>
      <c r="AA162" s="10"/>
      <c r="AB162" s="10"/>
      <c r="AC162" s="10"/>
      <c r="AD162" s="10"/>
      <c r="AE162" s="11"/>
      <c r="AF162" s="11"/>
      <c r="AG162" s="11"/>
      <c r="AH162" s="11"/>
      <c r="AI162" s="11"/>
      <c r="AJ162" s="12"/>
      <c r="AK162" s="12"/>
      <c r="AL162" s="12"/>
      <c r="AM162" s="12"/>
      <c r="AN162" s="12"/>
      <c r="AO162" s="12"/>
      <c r="AP162" s="12"/>
      <c r="AR162" s="133"/>
      <c r="AS162" s="136"/>
    </row>
    <row r="163" spans="2:45" s="8" customFormat="1">
      <c r="B163" s="9"/>
      <c r="C163" s="9"/>
      <c r="D163" s="9"/>
      <c r="AA163" s="10"/>
      <c r="AB163" s="10"/>
      <c r="AC163" s="10"/>
      <c r="AD163" s="10"/>
      <c r="AE163" s="11"/>
      <c r="AF163" s="11"/>
      <c r="AG163" s="11"/>
      <c r="AH163" s="11"/>
      <c r="AI163" s="11"/>
      <c r="AJ163" s="12"/>
      <c r="AK163" s="12"/>
      <c r="AL163" s="12"/>
      <c r="AM163" s="12"/>
      <c r="AN163" s="12"/>
      <c r="AO163" s="12"/>
      <c r="AP163" s="12"/>
      <c r="AR163" s="133"/>
      <c r="AS163" s="136"/>
    </row>
    <row r="164" spans="2:45" s="8" customFormat="1">
      <c r="B164" s="9"/>
      <c r="C164" s="9"/>
      <c r="D164" s="9"/>
      <c r="AA164" s="10"/>
      <c r="AB164" s="10"/>
      <c r="AC164" s="10"/>
      <c r="AD164" s="10"/>
      <c r="AE164" s="11"/>
      <c r="AF164" s="11"/>
      <c r="AG164" s="11"/>
      <c r="AH164" s="11"/>
      <c r="AI164" s="11"/>
      <c r="AJ164" s="12"/>
      <c r="AK164" s="12"/>
      <c r="AL164" s="12"/>
      <c r="AM164" s="12"/>
      <c r="AN164" s="12"/>
      <c r="AO164" s="12"/>
      <c r="AP164" s="12"/>
      <c r="AR164" s="133"/>
      <c r="AS164" s="136"/>
    </row>
    <row r="165" spans="2:45" s="8" customFormat="1">
      <c r="B165" s="9"/>
      <c r="C165" s="9"/>
      <c r="D165" s="9"/>
      <c r="AA165" s="10"/>
      <c r="AB165" s="10"/>
      <c r="AC165" s="10"/>
      <c r="AD165" s="10"/>
      <c r="AE165" s="11"/>
      <c r="AF165" s="11"/>
      <c r="AG165" s="11"/>
      <c r="AH165" s="11"/>
      <c r="AI165" s="11"/>
      <c r="AJ165" s="12"/>
      <c r="AK165" s="12"/>
      <c r="AL165" s="12"/>
      <c r="AM165" s="12"/>
      <c r="AN165" s="12"/>
      <c r="AO165" s="12"/>
      <c r="AP165" s="12"/>
      <c r="AR165" s="133"/>
      <c r="AS165" s="136"/>
    </row>
    <row r="166" spans="2:45" s="8" customFormat="1">
      <c r="B166" s="9"/>
      <c r="C166" s="9"/>
      <c r="D166" s="9"/>
      <c r="AA166" s="10"/>
      <c r="AB166" s="10"/>
      <c r="AC166" s="10"/>
      <c r="AD166" s="10"/>
      <c r="AE166" s="11"/>
      <c r="AF166" s="11"/>
      <c r="AG166" s="11"/>
      <c r="AH166" s="11"/>
      <c r="AI166" s="11"/>
      <c r="AJ166" s="12"/>
      <c r="AK166" s="12"/>
      <c r="AL166" s="12"/>
      <c r="AM166" s="12"/>
      <c r="AN166" s="12"/>
      <c r="AO166" s="12"/>
      <c r="AP166" s="12"/>
      <c r="AR166" s="133"/>
      <c r="AS166" s="136"/>
    </row>
    <row r="167" spans="2:45" s="8" customFormat="1">
      <c r="B167" s="9"/>
      <c r="C167" s="9"/>
      <c r="D167" s="9"/>
      <c r="AA167" s="10"/>
      <c r="AB167" s="10"/>
      <c r="AC167" s="10"/>
      <c r="AD167" s="10"/>
      <c r="AE167" s="11"/>
      <c r="AF167" s="11"/>
      <c r="AG167" s="11"/>
      <c r="AH167" s="11"/>
      <c r="AI167" s="11"/>
      <c r="AJ167" s="12"/>
      <c r="AK167" s="12"/>
      <c r="AL167" s="12"/>
      <c r="AM167" s="12"/>
      <c r="AN167" s="12"/>
      <c r="AO167" s="12"/>
      <c r="AP167" s="12"/>
      <c r="AR167" s="133"/>
      <c r="AS167" s="136"/>
    </row>
    <row r="168" spans="2:45" s="8" customFormat="1">
      <c r="B168" s="9"/>
      <c r="C168" s="9"/>
      <c r="D168" s="9"/>
      <c r="AA168" s="10"/>
      <c r="AB168" s="10"/>
      <c r="AC168" s="10"/>
      <c r="AD168" s="10"/>
      <c r="AE168" s="11"/>
      <c r="AF168" s="11"/>
      <c r="AG168" s="11"/>
      <c r="AH168" s="11"/>
      <c r="AI168" s="11"/>
      <c r="AJ168" s="12"/>
      <c r="AK168" s="12"/>
      <c r="AL168" s="12"/>
      <c r="AM168" s="12"/>
      <c r="AN168" s="12"/>
      <c r="AO168" s="12"/>
      <c r="AP168" s="12"/>
      <c r="AR168" s="133"/>
      <c r="AS168" s="136"/>
    </row>
    <row r="169" spans="2:45" s="8" customFormat="1">
      <c r="B169" s="9"/>
      <c r="C169" s="9"/>
      <c r="D169" s="9"/>
      <c r="AA169" s="10"/>
      <c r="AB169" s="10"/>
      <c r="AC169" s="10"/>
      <c r="AD169" s="10"/>
      <c r="AE169" s="11"/>
      <c r="AF169" s="11"/>
      <c r="AG169" s="11"/>
      <c r="AH169" s="11"/>
      <c r="AI169" s="11"/>
      <c r="AJ169" s="12"/>
      <c r="AK169" s="12"/>
      <c r="AL169" s="12"/>
      <c r="AM169" s="12"/>
      <c r="AN169" s="12"/>
      <c r="AO169" s="12"/>
      <c r="AP169" s="12"/>
      <c r="AR169" s="133"/>
      <c r="AS169" s="136"/>
    </row>
    <row r="170" spans="2:45" s="8" customFormat="1">
      <c r="B170" s="9"/>
      <c r="C170" s="9"/>
      <c r="D170" s="9"/>
      <c r="AA170" s="10"/>
      <c r="AB170" s="10"/>
      <c r="AC170" s="10"/>
      <c r="AD170" s="10"/>
      <c r="AE170" s="11"/>
      <c r="AF170" s="11"/>
      <c r="AG170" s="11"/>
      <c r="AH170" s="11"/>
      <c r="AI170" s="11"/>
      <c r="AJ170" s="12"/>
      <c r="AK170" s="12"/>
      <c r="AL170" s="12"/>
      <c r="AM170" s="12"/>
      <c r="AN170" s="12"/>
      <c r="AO170" s="12"/>
      <c r="AP170" s="12"/>
      <c r="AR170" s="133"/>
      <c r="AS170" s="136"/>
    </row>
    <row r="171" spans="2:45" s="8" customFormat="1">
      <c r="B171" s="9"/>
      <c r="C171" s="9"/>
      <c r="D171" s="9"/>
      <c r="AA171" s="10"/>
      <c r="AB171" s="10"/>
      <c r="AC171" s="10"/>
      <c r="AD171" s="10"/>
      <c r="AE171" s="11"/>
      <c r="AF171" s="11"/>
      <c r="AG171" s="11"/>
      <c r="AH171" s="11"/>
      <c r="AI171" s="11"/>
      <c r="AJ171" s="12"/>
      <c r="AK171" s="12"/>
      <c r="AL171" s="12"/>
      <c r="AM171" s="12"/>
      <c r="AN171" s="12"/>
      <c r="AO171" s="12"/>
      <c r="AP171" s="12"/>
      <c r="AR171" s="133"/>
      <c r="AS171" s="136"/>
    </row>
    <row r="172" spans="2:45" s="8" customFormat="1">
      <c r="B172" s="9"/>
      <c r="C172" s="9"/>
      <c r="D172" s="9"/>
      <c r="AA172" s="10"/>
      <c r="AB172" s="10"/>
      <c r="AC172" s="10"/>
      <c r="AD172" s="10"/>
      <c r="AE172" s="11"/>
      <c r="AF172" s="11"/>
      <c r="AG172" s="11"/>
      <c r="AH172" s="11"/>
      <c r="AI172" s="11"/>
      <c r="AJ172" s="12"/>
      <c r="AK172" s="12"/>
      <c r="AL172" s="12"/>
      <c r="AM172" s="12"/>
      <c r="AN172" s="12"/>
      <c r="AO172" s="12"/>
      <c r="AP172" s="12"/>
      <c r="AR172" s="133"/>
      <c r="AS172" s="136"/>
    </row>
    <row r="173" spans="2:45" s="8" customFormat="1">
      <c r="B173" s="9"/>
      <c r="C173" s="9"/>
      <c r="D173" s="9"/>
      <c r="AA173" s="10"/>
      <c r="AB173" s="10"/>
      <c r="AC173" s="10"/>
      <c r="AD173" s="10"/>
      <c r="AE173" s="11"/>
      <c r="AF173" s="11"/>
      <c r="AG173" s="11"/>
      <c r="AH173" s="11"/>
      <c r="AI173" s="11"/>
      <c r="AJ173" s="12"/>
      <c r="AK173" s="12"/>
      <c r="AL173" s="12"/>
      <c r="AM173" s="12"/>
      <c r="AN173" s="12"/>
      <c r="AO173" s="12"/>
      <c r="AP173" s="12"/>
      <c r="AR173" s="133"/>
      <c r="AS173" s="136"/>
    </row>
    <row r="174" spans="2:45" s="8" customFormat="1">
      <c r="B174" s="9"/>
      <c r="C174" s="9"/>
      <c r="D174" s="9"/>
      <c r="AA174" s="10"/>
      <c r="AB174" s="10"/>
      <c r="AC174" s="10"/>
      <c r="AD174" s="10"/>
      <c r="AE174" s="11"/>
      <c r="AF174" s="11"/>
      <c r="AG174" s="11"/>
      <c r="AH174" s="11"/>
      <c r="AI174" s="11"/>
      <c r="AJ174" s="12"/>
      <c r="AK174" s="12"/>
      <c r="AL174" s="12"/>
      <c r="AM174" s="12"/>
      <c r="AN174" s="12"/>
      <c r="AO174" s="12"/>
      <c r="AP174" s="12"/>
      <c r="AR174" s="133"/>
      <c r="AS174" s="136"/>
    </row>
    <row r="175" spans="2:45" s="8" customFormat="1">
      <c r="B175" s="9"/>
      <c r="C175" s="9"/>
      <c r="D175" s="9"/>
      <c r="AA175" s="10"/>
      <c r="AB175" s="10"/>
      <c r="AC175" s="10"/>
      <c r="AD175" s="10"/>
      <c r="AE175" s="11"/>
      <c r="AF175" s="11"/>
      <c r="AG175" s="11"/>
      <c r="AH175" s="11"/>
      <c r="AI175" s="11"/>
      <c r="AJ175" s="12"/>
      <c r="AK175" s="12"/>
      <c r="AL175" s="12"/>
      <c r="AM175" s="12"/>
      <c r="AN175" s="12"/>
      <c r="AO175" s="12"/>
      <c r="AP175" s="12"/>
      <c r="AR175" s="133"/>
      <c r="AS175" s="136"/>
    </row>
    <row r="176" spans="2:45" s="8" customFormat="1">
      <c r="B176" s="9"/>
      <c r="C176" s="9"/>
      <c r="D176" s="9"/>
      <c r="AA176" s="10"/>
      <c r="AB176" s="10"/>
      <c r="AC176" s="10"/>
      <c r="AD176" s="10"/>
      <c r="AE176" s="11"/>
      <c r="AF176" s="11"/>
      <c r="AG176" s="11"/>
      <c r="AH176" s="11"/>
      <c r="AI176" s="11"/>
      <c r="AJ176" s="12"/>
      <c r="AK176" s="12"/>
      <c r="AL176" s="12"/>
      <c r="AM176" s="12"/>
      <c r="AN176" s="12"/>
      <c r="AO176" s="12"/>
      <c r="AP176" s="12"/>
      <c r="AR176" s="133"/>
      <c r="AS176" s="136"/>
    </row>
    <row r="177" spans="2:45" s="8" customFormat="1">
      <c r="B177" s="9"/>
      <c r="C177" s="9"/>
      <c r="D177" s="9"/>
      <c r="AA177" s="10"/>
      <c r="AB177" s="10"/>
      <c r="AC177" s="10"/>
      <c r="AD177" s="10"/>
      <c r="AE177" s="11"/>
      <c r="AF177" s="11"/>
      <c r="AG177" s="11"/>
      <c r="AH177" s="11"/>
      <c r="AI177" s="11"/>
      <c r="AJ177" s="12"/>
      <c r="AK177" s="12"/>
      <c r="AL177" s="12"/>
      <c r="AM177" s="12"/>
      <c r="AN177" s="12"/>
      <c r="AO177" s="12"/>
      <c r="AP177" s="12"/>
      <c r="AR177" s="133"/>
      <c r="AS177" s="136"/>
    </row>
    <row r="178" spans="2:45" s="8" customFormat="1">
      <c r="B178" s="9"/>
      <c r="C178" s="9"/>
      <c r="D178" s="9"/>
      <c r="AA178" s="10"/>
      <c r="AB178" s="10"/>
      <c r="AC178" s="10"/>
      <c r="AD178" s="10"/>
      <c r="AE178" s="11"/>
      <c r="AF178" s="11"/>
      <c r="AG178" s="11"/>
      <c r="AH178" s="11"/>
      <c r="AI178" s="11"/>
      <c r="AJ178" s="12"/>
      <c r="AK178" s="12"/>
      <c r="AL178" s="12"/>
      <c r="AM178" s="12"/>
      <c r="AN178" s="12"/>
      <c r="AO178" s="12"/>
      <c r="AP178" s="12"/>
      <c r="AR178" s="133"/>
      <c r="AS178" s="136"/>
    </row>
    <row r="179" spans="2:45" s="8" customFormat="1">
      <c r="B179" s="9"/>
      <c r="C179" s="9"/>
      <c r="D179" s="9"/>
      <c r="AA179" s="10"/>
      <c r="AB179" s="10"/>
      <c r="AC179" s="10"/>
      <c r="AD179" s="10"/>
      <c r="AE179" s="11"/>
      <c r="AF179" s="11"/>
      <c r="AG179" s="11"/>
      <c r="AH179" s="11"/>
      <c r="AI179" s="11"/>
      <c r="AJ179" s="12"/>
      <c r="AK179" s="12"/>
      <c r="AL179" s="12"/>
      <c r="AM179" s="12"/>
      <c r="AN179" s="12"/>
      <c r="AO179" s="12"/>
      <c r="AP179" s="12"/>
      <c r="AR179" s="133"/>
      <c r="AS179" s="136"/>
    </row>
    <row r="180" spans="2:45" s="8" customFormat="1">
      <c r="B180" s="9"/>
      <c r="C180" s="9"/>
      <c r="D180" s="9"/>
      <c r="AA180" s="10"/>
      <c r="AB180" s="10"/>
      <c r="AC180" s="10"/>
      <c r="AD180" s="10"/>
      <c r="AE180" s="11"/>
      <c r="AF180" s="11"/>
      <c r="AG180" s="11"/>
      <c r="AH180" s="11"/>
      <c r="AI180" s="11"/>
      <c r="AJ180" s="12"/>
      <c r="AK180" s="12"/>
      <c r="AL180" s="12"/>
      <c r="AM180" s="12"/>
      <c r="AN180" s="12"/>
      <c r="AO180" s="12"/>
      <c r="AP180" s="12"/>
      <c r="AR180" s="133"/>
      <c r="AS180" s="136"/>
    </row>
    <row r="181" spans="2:45" s="8" customFormat="1">
      <c r="B181" s="9"/>
      <c r="C181" s="9"/>
      <c r="D181" s="9"/>
      <c r="AA181" s="10"/>
      <c r="AB181" s="10"/>
      <c r="AC181" s="10"/>
      <c r="AD181" s="10"/>
      <c r="AE181" s="11"/>
      <c r="AF181" s="11"/>
      <c r="AG181" s="11"/>
      <c r="AH181" s="11"/>
      <c r="AI181" s="11"/>
      <c r="AJ181" s="12"/>
      <c r="AK181" s="12"/>
      <c r="AL181" s="12"/>
      <c r="AM181" s="12"/>
      <c r="AN181" s="12"/>
      <c r="AO181" s="12"/>
      <c r="AP181" s="12"/>
      <c r="AR181" s="133"/>
      <c r="AS181" s="136"/>
    </row>
    <row r="182" spans="2:45" s="8" customFormat="1">
      <c r="B182" s="9"/>
      <c r="C182" s="9"/>
      <c r="D182" s="9"/>
      <c r="AA182" s="10"/>
      <c r="AB182" s="10"/>
      <c r="AC182" s="10"/>
      <c r="AD182" s="10"/>
      <c r="AE182" s="11"/>
      <c r="AF182" s="11"/>
      <c r="AG182" s="11"/>
      <c r="AH182" s="11"/>
      <c r="AI182" s="11"/>
      <c r="AJ182" s="12"/>
      <c r="AK182" s="12"/>
      <c r="AL182" s="12"/>
      <c r="AM182" s="12"/>
      <c r="AN182" s="12"/>
      <c r="AO182" s="12"/>
      <c r="AP182" s="12"/>
      <c r="AR182" s="133"/>
      <c r="AS182" s="136"/>
    </row>
    <row r="183" spans="2:45" s="8" customFormat="1">
      <c r="B183" s="9"/>
      <c r="C183" s="9"/>
      <c r="D183" s="9"/>
      <c r="AA183" s="10"/>
      <c r="AB183" s="10"/>
      <c r="AC183" s="10"/>
      <c r="AD183" s="10"/>
      <c r="AE183" s="11"/>
      <c r="AF183" s="11"/>
      <c r="AG183" s="11"/>
      <c r="AH183" s="11"/>
      <c r="AI183" s="11"/>
      <c r="AJ183" s="12"/>
      <c r="AK183" s="12"/>
      <c r="AL183" s="12"/>
      <c r="AM183" s="12"/>
      <c r="AN183" s="12"/>
      <c r="AO183" s="12"/>
      <c r="AP183" s="12"/>
      <c r="AR183" s="133"/>
      <c r="AS183" s="136"/>
    </row>
    <row r="184" spans="2:45" s="8" customFormat="1">
      <c r="B184" s="9"/>
      <c r="C184" s="9"/>
      <c r="D184" s="9"/>
      <c r="AA184" s="10"/>
      <c r="AB184" s="10"/>
      <c r="AC184" s="10"/>
      <c r="AD184" s="10"/>
      <c r="AE184" s="11"/>
      <c r="AF184" s="11"/>
      <c r="AG184" s="11"/>
      <c r="AH184" s="11"/>
      <c r="AI184" s="11"/>
      <c r="AJ184" s="12"/>
      <c r="AK184" s="12"/>
      <c r="AL184" s="12"/>
      <c r="AM184" s="12"/>
      <c r="AN184" s="12"/>
      <c r="AO184" s="12"/>
      <c r="AP184" s="12"/>
      <c r="AR184" s="133"/>
      <c r="AS184" s="136"/>
    </row>
    <row r="185" spans="2:45">
      <c r="B185" s="9"/>
      <c r="C185" s="9"/>
      <c r="D185" s="9"/>
      <c r="E185" s="8"/>
      <c r="F185" s="8"/>
      <c r="G185" s="8"/>
      <c r="H185" s="8"/>
      <c r="I185" s="8"/>
      <c r="J185" s="8"/>
      <c r="K185" s="8"/>
      <c r="L185" s="8"/>
      <c r="M185" s="8"/>
      <c r="N185" s="8"/>
      <c r="O185" s="8"/>
      <c r="P185" s="8"/>
      <c r="Q185" s="8"/>
      <c r="R185" s="8"/>
      <c r="S185" s="8"/>
      <c r="T185" s="8"/>
      <c r="U185" s="8"/>
      <c r="V185" s="8"/>
      <c r="W185" s="8"/>
      <c r="X185" s="8"/>
      <c r="Y185" s="8"/>
      <c r="Z185" s="8"/>
      <c r="AA185" s="10"/>
      <c r="AB185" s="10"/>
      <c r="AC185" s="10"/>
      <c r="AD185" s="10"/>
      <c r="AE185" s="11"/>
      <c r="AF185" s="11"/>
      <c r="AG185" s="11"/>
      <c r="AH185" s="11"/>
      <c r="AI185" s="11"/>
      <c r="AJ185" s="12"/>
      <c r="AK185" s="12"/>
      <c r="AL185" s="12"/>
      <c r="AM185" s="12"/>
      <c r="AN185" s="12"/>
      <c r="AO185" s="12"/>
      <c r="AP185" s="12"/>
    </row>
    <row r="186" spans="2:45">
      <c r="B186" s="9"/>
      <c r="C186" s="9"/>
      <c r="D186" s="9"/>
      <c r="E186" s="8"/>
      <c r="F186" s="8"/>
      <c r="G186" s="8"/>
      <c r="H186" s="8"/>
      <c r="I186" s="8"/>
      <c r="J186" s="8"/>
      <c r="K186" s="8"/>
      <c r="L186" s="8"/>
      <c r="M186" s="8"/>
      <c r="N186" s="8"/>
      <c r="O186" s="8"/>
      <c r="P186" s="8"/>
      <c r="Q186" s="8"/>
      <c r="R186" s="8"/>
      <c r="S186" s="8"/>
      <c r="T186" s="8"/>
      <c r="U186" s="8"/>
      <c r="V186" s="8"/>
      <c r="W186" s="8"/>
      <c r="X186" s="8"/>
      <c r="Y186" s="8"/>
      <c r="Z186" s="8"/>
      <c r="AA186" s="10"/>
      <c r="AB186" s="10"/>
      <c r="AC186" s="10"/>
      <c r="AD186" s="10"/>
      <c r="AE186" s="11"/>
      <c r="AF186" s="11"/>
      <c r="AG186" s="11"/>
      <c r="AH186" s="11"/>
      <c r="AI186" s="11"/>
      <c r="AJ186" s="12"/>
      <c r="AK186" s="12"/>
      <c r="AL186" s="12"/>
      <c r="AM186" s="12"/>
      <c r="AN186" s="12"/>
      <c r="AO186" s="12"/>
      <c r="AP186" s="12"/>
    </row>
  </sheetData>
  <sheetProtection insertRows="0" selectLockedCells="1"/>
  <mergeCells count="1022">
    <mergeCell ref="W34:Z34"/>
    <mergeCell ref="F27:T27"/>
    <mergeCell ref="U27:V27"/>
    <mergeCell ref="AA29:AD29"/>
    <mergeCell ref="AA34:AD34"/>
    <mergeCell ref="AE34:AH34"/>
    <mergeCell ref="B33:C33"/>
    <mergeCell ref="W36:Z36"/>
    <mergeCell ref="B36:C36"/>
    <mergeCell ref="AA36:AD36"/>
    <mergeCell ref="W29:Z29"/>
    <mergeCell ref="B27:C27"/>
    <mergeCell ref="B134:C134"/>
    <mergeCell ref="F134:T134"/>
    <mergeCell ref="U134:V134"/>
    <mergeCell ref="AA134:AD134"/>
    <mergeCell ref="AE134:AH134"/>
    <mergeCell ref="F128:AI128"/>
    <mergeCell ref="B115:C115"/>
    <mergeCell ref="W118:Z118"/>
    <mergeCell ref="B119:C119"/>
    <mergeCell ref="F119:T119"/>
    <mergeCell ref="U119:V119"/>
    <mergeCell ref="AA100:AD100"/>
    <mergeCell ref="AE100:AH100"/>
    <mergeCell ref="W100:Z100"/>
    <mergeCell ref="F115:T115"/>
    <mergeCell ref="U115:V115"/>
    <mergeCell ref="W115:Z115"/>
    <mergeCell ref="AA115:AD115"/>
    <mergeCell ref="AE115:AH115"/>
    <mergeCell ref="B143:L143"/>
    <mergeCell ref="B144:L144"/>
    <mergeCell ref="AJ4:AM4"/>
    <mergeCell ref="AE6:AH6"/>
    <mergeCell ref="AJ6:AM6"/>
    <mergeCell ref="AE5:AI5"/>
    <mergeCell ref="AJ5:AP5"/>
    <mergeCell ref="B4:G4"/>
    <mergeCell ref="H4:AI4"/>
    <mergeCell ref="B109:C109"/>
    <mergeCell ref="F109:T109"/>
    <mergeCell ref="U109:V109"/>
    <mergeCell ref="W109:Z109"/>
    <mergeCell ref="AE109:AH109"/>
    <mergeCell ref="B32:C32"/>
    <mergeCell ref="B99:C99"/>
    <mergeCell ref="F99:T99"/>
    <mergeCell ref="U99:V99"/>
    <mergeCell ref="W99:Z99"/>
    <mergeCell ref="B100:C100"/>
    <mergeCell ref="B26:C26"/>
    <mergeCell ref="F29:T29"/>
    <mergeCell ref="U29:V29"/>
    <mergeCell ref="F40:T40"/>
    <mergeCell ref="B29:C29"/>
    <mergeCell ref="F37:T37"/>
    <mergeCell ref="U37:V37"/>
    <mergeCell ref="W37:Z37"/>
    <mergeCell ref="F32:T32"/>
    <mergeCell ref="U32:V32"/>
    <mergeCell ref="B34:C34"/>
    <mergeCell ref="F34:T34"/>
    <mergeCell ref="U100:V100"/>
    <mergeCell ref="B116:C116"/>
    <mergeCell ref="F116:T116"/>
    <mergeCell ref="U116:V116"/>
    <mergeCell ref="W116:Z116"/>
    <mergeCell ref="B123:C123"/>
    <mergeCell ref="AA123:AD123"/>
    <mergeCell ref="AE123:AH123"/>
    <mergeCell ref="AJ123:AM123"/>
    <mergeCell ref="AN123:AP123"/>
    <mergeCell ref="AN116:AP116"/>
    <mergeCell ref="AJ117:AM117"/>
    <mergeCell ref="AN117:AP117"/>
    <mergeCell ref="AJ119:AM119"/>
    <mergeCell ref="AN119:AP119"/>
    <mergeCell ref="AJ118:AM118"/>
    <mergeCell ref="AN118:AP118"/>
    <mergeCell ref="F118:T118"/>
    <mergeCell ref="AJ102:AM102"/>
    <mergeCell ref="W111:Z111"/>
    <mergeCell ref="AE111:AH111"/>
    <mergeCell ref="AA106:AD106"/>
    <mergeCell ref="AE106:AH106"/>
    <mergeCell ref="W108:Z108"/>
    <mergeCell ref="W110:Z110"/>
    <mergeCell ref="W114:Z114"/>
    <mergeCell ref="W112:Z112"/>
    <mergeCell ref="W104:Z104"/>
    <mergeCell ref="W107:Z107"/>
    <mergeCell ref="AE112:AH112"/>
    <mergeCell ref="AJ112:AM112"/>
    <mergeCell ref="AN73:AP73"/>
    <mergeCell ref="F124:T124"/>
    <mergeCell ref="U124:V124"/>
    <mergeCell ref="W124:Z124"/>
    <mergeCell ref="AA124:AD124"/>
    <mergeCell ref="AE124:AH124"/>
    <mergeCell ref="AJ124:AM124"/>
    <mergeCell ref="AN124:AP124"/>
    <mergeCell ref="AJ99:AM99"/>
    <mergeCell ref="AN99:AP99"/>
    <mergeCell ref="AN122:AP122"/>
    <mergeCell ref="AJ100:AM100"/>
    <mergeCell ref="AN100:AP100"/>
    <mergeCell ref="AJ111:AM111"/>
    <mergeCell ref="AN111:AP111"/>
    <mergeCell ref="AN103:AP103"/>
    <mergeCell ref="AJ103:AM103"/>
    <mergeCell ref="AJ106:AM106"/>
    <mergeCell ref="AN106:AP106"/>
    <mergeCell ref="AJ109:AM109"/>
    <mergeCell ref="AN109:AP109"/>
    <mergeCell ref="AN102:AP102"/>
    <mergeCell ref="AA116:AD116"/>
    <mergeCell ref="AE116:AH116"/>
    <mergeCell ref="AJ116:AM116"/>
    <mergeCell ref="AJ115:AM115"/>
    <mergeCell ref="AA119:AD119"/>
    <mergeCell ref="AE119:AH119"/>
    <mergeCell ref="AN74:AP74"/>
    <mergeCell ref="AJ75:AM75"/>
    <mergeCell ref="AN75:AP75"/>
    <mergeCell ref="AE72:AH72"/>
    <mergeCell ref="AJ72:AM72"/>
    <mergeCell ref="AN72:AP72"/>
    <mergeCell ref="AJ95:AM95"/>
    <mergeCell ref="AN95:AP95"/>
    <mergeCell ref="AA84:AD84"/>
    <mergeCell ref="AE84:AH84"/>
    <mergeCell ref="AJ84:AM84"/>
    <mergeCell ref="AN84:AP84"/>
    <mergeCell ref="AA75:AD75"/>
    <mergeCell ref="AE75:AH75"/>
    <mergeCell ref="AE74:AH74"/>
    <mergeCell ref="AA73:AD73"/>
    <mergeCell ref="AE73:AH73"/>
    <mergeCell ref="AJ87:AM87"/>
    <mergeCell ref="AN81:AP81"/>
    <mergeCell ref="AN82:AP82"/>
    <mergeCell ref="AN83:AP83"/>
    <mergeCell ref="AJ73:AM73"/>
    <mergeCell ref="AN115:AP115"/>
    <mergeCell ref="AA102:AD102"/>
    <mergeCell ref="AE102:AH102"/>
    <mergeCell ref="AA114:AD114"/>
    <mergeCell ref="AE114:AH114"/>
    <mergeCell ref="AN128:AP128"/>
    <mergeCell ref="AJ128:AM128"/>
    <mergeCell ref="B128:C128"/>
    <mergeCell ref="B120:C120"/>
    <mergeCell ref="F120:T120"/>
    <mergeCell ref="AJ120:AM120"/>
    <mergeCell ref="AN120:AP120"/>
    <mergeCell ref="B121:C121"/>
    <mergeCell ref="W121:Z121"/>
    <mergeCell ref="AA121:AD121"/>
    <mergeCell ref="AE121:AH121"/>
    <mergeCell ref="B125:C125"/>
    <mergeCell ref="F125:T125"/>
    <mergeCell ref="U125:V125"/>
    <mergeCell ref="W125:Z125"/>
    <mergeCell ref="AA125:AD125"/>
    <mergeCell ref="AE125:AH125"/>
    <mergeCell ref="B126:C126"/>
    <mergeCell ref="F126:T126"/>
    <mergeCell ref="AN126:AP126"/>
    <mergeCell ref="AN127:AP127"/>
    <mergeCell ref="B127:C127"/>
    <mergeCell ref="U127:V127"/>
    <mergeCell ref="AJ125:AM125"/>
    <mergeCell ref="AN125:AP125"/>
    <mergeCell ref="U122:V122"/>
    <mergeCell ref="U126:V126"/>
    <mergeCell ref="W126:Z126"/>
    <mergeCell ref="AN30:AP30"/>
    <mergeCell ref="U30:V30"/>
    <mergeCell ref="AA30:AD30"/>
    <mergeCell ref="AE30:AH30"/>
    <mergeCell ref="B30:C30"/>
    <mergeCell ref="F30:T30"/>
    <mergeCell ref="W30:Z30"/>
    <mergeCell ref="AN34:AP34"/>
    <mergeCell ref="AN36:AP36"/>
    <mergeCell ref="AA35:AD35"/>
    <mergeCell ref="AJ35:AM35"/>
    <mergeCell ref="AJ36:AM36"/>
    <mergeCell ref="AJ21:AM21"/>
    <mergeCell ref="AN21:AP21"/>
    <mergeCell ref="AJ37:AM37"/>
    <mergeCell ref="AN37:AP37"/>
    <mergeCell ref="AA38:AD38"/>
    <mergeCell ref="AN35:AP35"/>
    <mergeCell ref="AN32:AP32"/>
    <mergeCell ref="AJ30:AM30"/>
    <mergeCell ref="AA22:AD22"/>
    <mergeCell ref="AE22:AH22"/>
    <mergeCell ref="AJ22:AM22"/>
    <mergeCell ref="AN22:AP22"/>
    <mergeCell ref="AA21:AD21"/>
    <mergeCell ref="AE21:AH21"/>
    <mergeCell ref="AN24:AP24"/>
    <mergeCell ref="AA25:AD25"/>
    <mergeCell ref="AE25:AH25"/>
    <mergeCell ref="AJ25:AM25"/>
    <mergeCell ref="AN25:AP25"/>
    <mergeCell ref="U34:V34"/>
    <mergeCell ref="AJ31:AM31"/>
    <mergeCell ref="AN31:AP31"/>
    <mergeCell ref="B31:C31"/>
    <mergeCell ref="F31:T31"/>
    <mergeCell ref="U31:V31"/>
    <mergeCell ref="W31:Z31"/>
    <mergeCell ref="AA31:AD31"/>
    <mergeCell ref="AE31:AH31"/>
    <mergeCell ref="AA39:AD39"/>
    <mergeCell ref="AA37:AD37"/>
    <mergeCell ref="AE37:AH37"/>
    <mergeCell ref="AJ68:AM68"/>
    <mergeCell ref="AN68:AP68"/>
    <mergeCell ref="AN90:AP90"/>
    <mergeCell ref="AJ97:AM97"/>
    <mergeCell ref="AN97:AP97"/>
    <mergeCell ref="AN94:AP94"/>
    <mergeCell ref="AA71:AD71"/>
    <mergeCell ref="AE71:AH71"/>
    <mergeCell ref="AN70:AP70"/>
    <mergeCell ref="AJ74:AM74"/>
    <mergeCell ref="W65:Z65"/>
    <mergeCell ref="AE39:AH39"/>
    <mergeCell ref="AJ39:AM39"/>
    <mergeCell ref="AN39:AP39"/>
    <mergeCell ref="B67:C67"/>
    <mergeCell ref="F67:T67"/>
    <mergeCell ref="U67:V67"/>
    <mergeCell ref="W67:Z67"/>
    <mergeCell ref="AA67:AD67"/>
    <mergeCell ref="AE67:AH67"/>
    <mergeCell ref="AJ67:AM67"/>
    <mergeCell ref="AJ114:AM114"/>
    <mergeCell ref="AN114:AP114"/>
    <mergeCell ref="AN110:AP110"/>
    <mergeCell ref="AE104:AH104"/>
    <mergeCell ref="U71:V71"/>
    <mergeCell ref="AA74:AD74"/>
    <mergeCell ref="AN112:AP112"/>
    <mergeCell ref="B113:C113"/>
    <mergeCell ref="F113:T113"/>
    <mergeCell ref="U113:V113"/>
    <mergeCell ref="W113:Z113"/>
    <mergeCell ref="AE113:AH113"/>
    <mergeCell ref="AJ113:AM113"/>
    <mergeCell ref="AN113:AP113"/>
    <mergeCell ref="B101:C101"/>
    <mergeCell ref="F101:T101"/>
    <mergeCell ref="U101:V101"/>
    <mergeCell ref="W101:Z101"/>
    <mergeCell ref="AA101:AD101"/>
    <mergeCell ref="AE101:AH101"/>
    <mergeCell ref="AJ101:AM101"/>
    <mergeCell ref="AN101:AP101"/>
    <mergeCell ref="AN91:AP91"/>
    <mergeCell ref="AA90:AD90"/>
    <mergeCell ref="F76:T76"/>
    <mergeCell ref="AJ107:AM107"/>
    <mergeCell ref="AJ110:AM110"/>
    <mergeCell ref="AJ108:AM108"/>
    <mergeCell ref="AA99:AD99"/>
    <mergeCell ref="AE99:AH99"/>
    <mergeCell ref="B78:C78"/>
    <mergeCell ref="AA76:AD76"/>
    <mergeCell ref="AN108:AP108"/>
    <mergeCell ref="B54:C54"/>
    <mergeCell ref="F54:T54"/>
    <mergeCell ref="U54:V54"/>
    <mergeCell ref="W54:Z54"/>
    <mergeCell ref="AA54:AD54"/>
    <mergeCell ref="AE54:AH54"/>
    <mergeCell ref="B98:C98"/>
    <mergeCell ref="F98:T98"/>
    <mergeCell ref="AJ98:AM98"/>
    <mergeCell ref="AN98:AP98"/>
    <mergeCell ref="U68:V68"/>
    <mergeCell ref="W68:Z68"/>
    <mergeCell ref="AA68:AD68"/>
    <mergeCell ref="AE68:AH68"/>
    <mergeCell ref="AN87:AP87"/>
    <mergeCell ref="AJ94:AM94"/>
    <mergeCell ref="F107:T107"/>
    <mergeCell ref="AJ96:AM96"/>
    <mergeCell ref="AA65:AD65"/>
    <mergeCell ref="AE65:AH65"/>
    <mergeCell ref="W106:Z106"/>
    <mergeCell ref="AA72:AD72"/>
    <mergeCell ref="W73:Z73"/>
    <mergeCell ref="AE76:AH76"/>
    <mergeCell ref="AJ76:AM76"/>
    <mergeCell ref="AN76:AP76"/>
    <mergeCell ref="AA77:AD77"/>
    <mergeCell ref="F102:T102"/>
    <mergeCell ref="U102:V102"/>
    <mergeCell ref="W102:Z102"/>
    <mergeCell ref="F105:T105"/>
    <mergeCell ref="AA127:AD127"/>
    <mergeCell ref="AE127:AH127"/>
    <mergeCell ref="F133:T133"/>
    <mergeCell ref="U133:V133"/>
    <mergeCell ref="AA133:AD133"/>
    <mergeCell ref="AA130:AD130"/>
    <mergeCell ref="AE130:AH130"/>
    <mergeCell ref="W137:Z137"/>
    <mergeCell ref="M151:V151"/>
    <mergeCell ref="B138:AP138"/>
    <mergeCell ref="AN137:AP137"/>
    <mergeCell ref="B137:C137"/>
    <mergeCell ref="F137:T137"/>
    <mergeCell ref="AJ129:AM129"/>
    <mergeCell ref="AN129:AP129"/>
    <mergeCell ref="AA137:AD137"/>
    <mergeCell ref="AE137:AH137"/>
    <mergeCell ref="AJ137:AM137"/>
    <mergeCell ref="F132:T132"/>
    <mergeCell ref="U132:V132"/>
    <mergeCell ref="AA132:AD132"/>
    <mergeCell ref="AE132:AH132"/>
    <mergeCell ref="D141:L141"/>
    <mergeCell ref="D145:L145"/>
    <mergeCell ref="D146:L146"/>
    <mergeCell ref="D150:L150"/>
    <mergeCell ref="D151:L151"/>
    <mergeCell ref="M141:V141"/>
    <mergeCell ref="B132:C132"/>
    <mergeCell ref="B133:C133"/>
    <mergeCell ref="B130:C130"/>
    <mergeCell ref="AN132:AP132"/>
    <mergeCell ref="F130:T130"/>
    <mergeCell ref="U130:V130"/>
    <mergeCell ref="L152:Q152"/>
    <mergeCell ref="B3:AP3"/>
    <mergeCell ref="U28:V28"/>
    <mergeCell ref="W28:Z28"/>
    <mergeCell ref="AA28:AD28"/>
    <mergeCell ref="AE28:AH28"/>
    <mergeCell ref="B28:C28"/>
    <mergeCell ref="B10:C10"/>
    <mergeCell ref="F10:T10"/>
    <mergeCell ref="U10:V10"/>
    <mergeCell ref="W10:Z10"/>
    <mergeCell ref="AA10:AD10"/>
    <mergeCell ref="AE10:AH10"/>
    <mergeCell ref="F28:T28"/>
    <mergeCell ref="B122:C122"/>
    <mergeCell ref="F122:T122"/>
    <mergeCell ref="F36:T36"/>
    <mergeCell ref="U137:V137"/>
    <mergeCell ref="AE122:AH122"/>
    <mergeCell ref="AJ122:AM122"/>
    <mergeCell ref="AJ127:AM127"/>
    <mergeCell ref="AA126:AD126"/>
    <mergeCell ref="AE126:AH126"/>
    <mergeCell ref="AJ126:AM126"/>
    <mergeCell ref="W130:Z130"/>
    <mergeCell ref="W127:Z127"/>
    <mergeCell ref="AJ132:AM132"/>
    <mergeCell ref="F123:T123"/>
    <mergeCell ref="U123:V123"/>
    <mergeCell ref="W123:Z123"/>
    <mergeCell ref="B2:AP2"/>
    <mergeCell ref="B1:AP1"/>
    <mergeCell ref="F129:T129"/>
    <mergeCell ref="U129:V129"/>
    <mergeCell ref="AJ121:AM121"/>
    <mergeCell ref="AN121:AP121"/>
    <mergeCell ref="F121:T121"/>
    <mergeCell ref="U121:V121"/>
    <mergeCell ref="F127:T127"/>
    <mergeCell ref="AA118:AD118"/>
    <mergeCell ref="AE118:AH118"/>
    <mergeCell ref="B11:C11"/>
    <mergeCell ref="F11:T11"/>
    <mergeCell ref="U11:V11"/>
    <mergeCell ref="W11:Z11"/>
    <mergeCell ref="B129:C129"/>
    <mergeCell ref="B124:C124"/>
    <mergeCell ref="AA43:AD43"/>
    <mergeCell ref="AE43:AH43"/>
    <mergeCell ref="AJ43:AM43"/>
    <mergeCell ref="AN43:AP43"/>
    <mergeCell ref="AA41:AD41"/>
    <mergeCell ref="AJ13:AM13"/>
    <mergeCell ref="B37:C37"/>
    <mergeCell ref="AA122:AD122"/>
    <mergeCell ref="AA104:AD104"/>
    <mergeCell ref="U107:V107"/>
    <mergeCell ref="AA110:AD110"/>
    <mergeCell ref="AE110:AH110"/>
    <mergeCell ref="AA108:AD108"/>
    <mergeCell ref="AE108:AH108"/>
    <mergeCell ref="AA107:AD107"/>
    <mergeCell ref="B22:C22"/>
    <mergeCell ref="F22:T22"/>
    <mergeCell ref="U22:V22"/>
    <mergeCell ref="W22:Z22"/>
    <mergeCell ref="B21:C21"/>
    <mergeCell ref="F21:T21"/>
    <mergeCell ref="U21:V21"/>
    <mergeCell ref="W21:Z21"/>
    <mergeCell ref="B20:C20"/>
    <mergeCell ref="B18:C18"/>
    <mergeCell ref="B19:C19"/>
    <mergeCell ref="B24:C24"/>
    <mergeCell ref="F24:T24"/>
    <mergeCell ref="AN130:AP130"/>
    <mergeCell ref="AJ130:AM130"/>
    <mergeCell ref="B117:C117"/>
    <mergeCell ref="F117:T117"/>
    <mergeCell ref="W117:Z117"/>
    <mergeCell ref="AA117:AD117"/>
    <mergeCell ref="AE117:AH117"/>
    <mergeCell ref="F33:T33"/>
    <mergeCell ref="U33:V33"/>
    <mergeCell ref="AJ33:AM33"/>
    <mergeCell ref="AN33:AP33"/>
    <mergeCell ref="AE35:AH35"/>
    <mergeCell ref="AJ34:AM34"/>
    <mergeCell ref="B35:C35"/>
    <mergeCell ref="F35:T35"/>
    <mergeCell ref="U35:V35"/>
    <mergeCell ref="W35:Z35"/>
    <mergeCell ref="B41:C41"/>
    <mergeCell ref="F41:T41"/>
    <mergeCell ref="AN44:AP44"/>
    <mergeCell ref="AE38:AH38"/>
    <mergeCell ref="U40:V40"/>
    <mergeCell ref="AN40:AP40"/>
    <mergeCell ref="AA40:AD40"/>
    <mergeCell ref="W40:Z40"/>
    <mergeCell ref="U44:V44"/>
    <mergeCell ref="W44:Z44"/>
    <mergeCell ref="W41:Z41"/>
    <mergeCell ref="U42:V42"/>
    <mergeCell ref="AJ38:AM38"/>
    <mergeCell ref="AA42:AD42"/>
    <mergeCell ref="AE40:AH40"/>
    <mergeCell ref="AJ40:AM40"/>
    <mergeCell ref="U39:V39"/>
    <mergeCell ref="W39:Z39"/>
    <mergeCell ref="B23:C23"/>
    <mergeCell ref="F23:T23"/>
    <mergeCell ref="U23:V23"/>
    <mergeCell ref="W23:Z23"/>
    <mergeCell ref="AA23:AD23"/>
    <mergeCell ref="AE23:AH23"/>
    <mergeCell ref="AJ23:AM23"/>
    <mergeCell ref="U24:V24"/>
    <mergeCell ref="W24:Z24"/>
    <mergeCell ref="AA24:AD24"/>
    <mergeCell ref="AE24:AH24"/>
    <mergeCell ref="AJ24:AM24"/>
    <mergeCell ref="B25:C25"/>
    <mergeCell ref="F25:T25"/>
    <mergeCell ref="U25:V25"/>
    <mergeCell ref="W25:Z25"/>
    <mergeCell ref="F26:T26"/>
    <mergeCell ref="AA12:AD12"/>
    <mergeCell ref="W12:Z12"/>
    <mergeCell ref="F12:T12"/>
    <mergeCell ref="AJ26:AM26"/>
    <mergeCell ref="U18:V18"/>
    <mergeCell ref="W18:Z18"/>
    <mergeCell ref="AJ32:AM32"/>
    <mergeCell ref="W119:Z119"/>
    <mergeCell ref="W122:Z122"/>
    <mergeCell ref="AE41:AH41"/>
    <mergeCell ref="AN46:AP46"/>
    <mergeCell ref="AA47:AD47"/>
    <mergeCell ref="AE47:AH47"/>
    <mergeCell ref="AJ47:AM47"/>
    <mergeCell ref="AN47:AP47"/>
    <mergeCell ref="AN107:AP107"/>
    <mergeCell ref="AN105:AP105"/>
    <mergeCell ref="AN104:AP104"/>
    <mergeCell ref="AJ104:AM104"/>
    <mergeCell ref="AJ41:AM41"/>
    <mergeCell ref="AN41:AP41"/>
    <mergeCell ref="AA44:AD44"/>
    <mergeCell ref="AJ105:AM105"/>
    <mergeCell ref="AE86:AH86"/>
    <mergeCell ref="AJ86:AM86"/>
    <mergeCell ref="AN86:AP86"/>
    <mergeCell ref="AN85:AP85"/>
    <mergeCell ref="AN38:AP38"/>
    <mergeCell ref="AE42:AH42"/>
    <mergeCell ref="AJ42:AM42"/>
    <mergeCell ref="AN42:AP42"/>
    <mergeCell ref="AO4:AP4"/>
    <mergeCell ref="AN6:AP6"/>
    <mergeCell ref="F5:T6"/>
    <mergeCell ref="B7:AM7"/>
    <mergeCell ref="B5:C6"/>
    <mergeCell ref="D5:D6"/>
    <mergeCell ref="E5:E6"/>
    <mergeCell ref="U5:V6"/>
    <mergeCell ref="W5:Z6"/>
    <mergeCell ref="F18:T18"/>
    <mergeCell ref="F19:T19"/>
    <mergeCell ref="U19:V19"/>
    <mergeCell ref="AE19:AH19"/>
    <mergeCell ref="W19:Z19"/>
    <mergeCell ref="U12:V12"/>
    <mergeCell ref="F20:T20"/>
    <mergeCell ref="U20:V20"/>
    <mergeCell ref="AA6:AD6"/>
    <mergeCell ref="AN7:AP7"/>
    <mergeCell ref="AN8:AP8"/>
    <mergeCell ref="AJ9:AM9"/>
    <mergeCell ref="W9:Z9"/>
    <mergeCell ref="AJ10:AM10"/>
    <mergeCell ref="AN10:AP10"/>
    <mergeCell ref="B8:C8"/>
    <mergeCell ref="F8:T8"/>
    <mergeCell ref="U8:V8"/>
    <mergeCell ref="AJ8:AM8"/>
    <mergeCell ref="AJ11:AM11"/>
    <mergeCell ref="F9:T9"/>
    <mergeCell ref="U9:V9"/>
    <mergeCell ref="AA9:AD9"/>
    <mergeCell ref="AE9:AH9"/>
    <mergeCell ref="AE12:AH12"/>
    <mergeCell ref="AJ12:AM12"/>
    <mergeCell ref="AN12:AP12"/>
    <mergeCell ref="AN9:AP9"/>
    <mergeCell ref="B9:C9"/>
    <mergeCell ref="W16:Z16"/>
    <mergeCell ref="F16:T16"/>
    <mergeCell ref="U16:V16"/>
    <mergeCell ref="AA16:AD16"/>
    <mergeCell ref="AE16:AH16"/>
    <mergeCell ref="AJ16:AM16"/>
    <mergeCell ref="W13:Z13"/>
    <mergeCell ref="F13:T13"/>
    <mergeCell ref="U13:V13"/>
    <mergeCell ref="AN13:AP13"/>
    <mergeCell ref="AN16:AP16"/>
    <mergeCell ref="B16:C16"/>
    <mergeCell ref="B13:C13"/>
    <mergeCell ref="AA13:AD13"/>
    <mergeCell ref="AE13:AH13"/>
    <mergeCell ref="AN11:AP11"/>
    <mergeCell ref="B12:C12"/>
    <mergeCell ref="AA11:AD11"/>
    <mergeCell ref="AE11:AH11"/>
    <mergeCell ref="B45:C45"/>
    <mergeCell ref="F45:T45"/>
    <mergeCell ref="B44:C44"/>
    <mergeCell ref="F44:T44"/>
    <mergeCell ref="W47:Z47"/>
    <mergeCell ref="B43:C43"/>
    <mergeCell ref="F43:T43"/>
    <mergeCell ref="F47:T47"/>
    <mergeCell ref="AA46:AD46"/>
    <mergeCell ref="B49:C49"/>
    <mergeCell ref="F49:T49"/>
    <mergeCell ref="F48:T48"/>
    <mergeCell ref="U48:V48"/>
    <mergeCell ref="W48:Z48"/>
    <mergeCell ref="B38:C38"/>
    <mergeCell ref="F38:T38"/>
    <mergeCell ref="U46:V46"/>
    <mergeCell ref="B40:C40"/>
    <mergeCell ref="B42:C42"/>
    <mergeCell ref="F42:T42"/>
    <mergeCell ref="B48:C48"/>
    <mergeCell ref="W43:Z43"/>
    <mergeCell ref="B39:C39"/>
    <mergeCell ref="W45:Z45"/>
    <mergeCell ref="W46:Z46"/>
    <mergeCell ref="U45:V45"/>
    <mergeCell ref="U49:V49"/>
    <mergeCell ref="W49:Z49"/>
    <mergeCell ref="B46:C46"/>
    <mergeCell ref="B47:C47"/>
    <mergeCell ref="W42:Z42"/>
    <mergeCell ref="F39:T39"/>
    <mergeCell ref="B50:C50"/>
    <mergeCell ref="U114:V114"/>
    <mergeCell ref="U117:V117"/>
    <mergeCell ref="U104:V104"/>
    <mergeCell ref="B53:C53"/>
    <mergeCell ref="F53:T53"/>
    <mergeCell ref="U53:V53"/>
    <mergeCell ref="B60:C60"/>
    <mergeCell ref="F60:T60"/>
    <mergeCell ref="U60:V60"/>
    <mergeCell ref="B63:C63"/>
    <mergeCell ref="B106:C106"/>
    <mergeCell ref="F106:T106"/>
    <mergeCell ref="U106:V106"/>
    <mergeCell ref="B93:C93"/>
    <mergeCell ref="B92:C92"/>
    <mergeCell ref="B61:C61"/>
    <mergeCell ref="F61:T61"/>
    <mergeCell ref="U61:V61"/>
    <mergeCell ref="B73:C73"/>
    <mergeCell ref="F73:T73"/>
    <mergeCell ref="U73:V73"/>
    <mergeCell ref="B51:C51"/>
    <mergeCell ref="B52:C52"/>
    <mergeCell ref="F52:T52"/>
    <mergeCell ref="U52:V52"/>
    <mergeCell ref="F50:T50"/>
    <mergeCell ref="B68:C68"/>
    <mergeCell ref="F68:T68"/>
    <mergeCell ref="B102:C102"/>
    <mergeCell ref="U75:V75"/>
    <mergeCell ref="F103:T103"/>
    <mergeCell ref="AN18:AP18"/>
    <mergeCell ref="AN19:AP19"/>
    <mergeCell ref="AN27:AP27"/>
    <mergeCell ref="AN29:AP29"/>
    <mergeCell ref="W20:Z20"/>
    <mergeCell ref="AA20:AD20"/>
    <mergeCell ref="AE20:AH20"/>
    <mergeCell ref="AJ20:AM20"/>
    <mergeCell ref="AN20:AP20"/>
    <mergeCell ref="AN26:AP26"/>
    <mergeCell ref="AA18:AD18"/>
    <mergeCell ref="AE18:AH18"/>
    <mergeCell ref="AJ29:AM29"/>
    <mergeCell ref="AN28:AP28"/>
    <mergeCell ref="AN23:AP23"/>
    <mergeCell ref="AE29:AH29"/>
    <mergeCell ref="AJ28:AM28"/>
    <mergeCell ref="AJ18:AM18"/>
    <mergeCell ref="AJ27:AM27"/>
    <mergeCell ref="AA19:AD19"/>
    <mergeCell ref="AJ19:AM19"/>
    <mergeCell ref="W75:Z75"/>
    <mergeCell ref="W78:Z78"/>
    <mergeCell ref="B71:C71"/>
    <mergeCell ref="F71:T71"/>
    <mergeCell ref="W71:Z71"/>
    <mergeCell ref="B74:C74"/>
    <mergeCell ref="F74:T74"/>
    <mergeCell ref="U74:V74"/>
    <mergeCell ref="W74:Z74"/>
    <mergeCell ref="B76:C76"/>
    <mergeCell ref="B72:C72"/>
    <mergeCell ref="W72:Z72"/>
    <mergeCell ref="W92:Z92"/>
    <mergeCell ref="F72:T72"/>
    <mergeCell ref="U72:V72"/>
    <mergeCell ref="F70:T70"/>
    <mergeCell ref="U70:V70"/>
    <mergeCell ref="W70:Z70"/>
    <mergeCell ref="W76:Z76"/>
    <mergeCell ref="B77:C77"/>
    <mergeCell ref="F77:T77"/>
    <mergeCell ref="U77:V77"/>
    <mergeCell ref="W77:Z77"/>
    <mergeCell ref="B88:C88"/>
    <mergeCell ref="B90:C90"/>
    <mergeCell ref="W89:Z89"/>
    <mergeCell ref="B56:C56"/>
    <mergeCell ref="F56:T56"/>
    <mergeCell ref="U56:V56"/>
    <mergeCell ref="W56:Z56"/>
    <mergeCell ref="F55:T55"/>
    <mergeCell ref="W94:Z94"/>
    <mergeCell ref="W55:Z55"/>
    <mergeCell ref="B65:C65"/>
    <mergeCell ref="F65:T65"/>
    <mergeCell ref="U65:V65"/>
    <mergeCell ref="W61:Z61"/>
    <mergeCell ref="U55:V55"/>
    <mergeCell ref="AE94:AH94"/>
    <mergeCell ref="AA60:AD60"/>
    <mergeCell ref="AE60:AH60"/>
    <mergeCell ref="AA63:AD63"/>
    <mergeCell ref="AE63:AH63"/>
    <mergeCell ref="AA61:AD61"/>
    <mergeCell ref="AA55:AD55"/>
    <mergeCell ref="AE55:AH55"/>
    <mergeCell ref="AE90:AH90"/>
    <mergeCell ref="W84:Z84"/>
    <mergeCell ref="B55:C55"/>
    <mergeCell ref="B59:C59"/>
    <mergeCell ref="F59:T59"/>
    <mergeCell ref="U59:V59"/>
    <mergeCell ref="W59:Z59"/>
    <mergeCell ref="AA59:AD59"/>
    <mergeCell ref="AE59:AH59"/>
    <mergeCell ref="B83:C83"/>
    <mergeCell ref="B75:C75"/>
    <mergeCell ref="F75:T75"/>
    <mergeCell ref="F51:T51"/>
    <mergeCell ref="U51:V51"/>
    <mergeCell ref="W51:Z51"/>
    <mergeCell ref="AA51:AD51"/>
    <mergeCell ref="AE51:AH51"/>
    <mergeCell ref="AJ51:AM51"/>
    <mergeCell ref="U50:V50"/>
    <mergeCell ref="AJ50:AM50"/>
    <mergeCell ref="AE36:AH36"/>
    <mergeCell ref="U36:V36"/>
    <mergeCell ref="AJ49:AM49"/>
    <mergeCell ref="AJ46:AM46"/>
    <mergeCell ref="AA48:AD48"/>
    <mergeCell ref="AJ48:AM48"/>
    <mergeCell ref="AJ45:AM45"/>
    <mergeCell ref="AA49:AD49"/>
    <mergeCell ref="AJ59:AM59"/>
    <mergeCell ref="AJ55:AM55"/>
    <mergeCell ref="W53:Z53"/>
    <mergeCell ref="AE46:AH46"/>
    <mergeCell ref="F46:T46"/>
    <mergeCell ref="U43:V43"/>
    <mergeCell ref="W52:Z52"/>
    <mergeCell ref="U38:V38"/>
    <mergeCell ref="W38:Z38"/>
    <mergeCell ref="AE44:AH44"/>
    <mergeCell ref="AJ44:AM44"/>
    <mergeCell ref="U41:V41"/>
    <mergeCell ref="U47:V47"/>
    <mergeCell ref="AN48:AP48"/>
    <mergeCell ref="AE48:AH48"/>
    <mergeCell ref="AA45:AD45"/>
    <mergeCell ref="AE45:AH45"/>
    <mergeCell ref="AA56:AD56"/>
    <mergeCell ref="AE56:AH56"/>
    <mergeCell ref="AJ56:AM56"/>
    <mergeCell ref="AN56:AP56"/>
    <mergeCell ref="AJ54:AM54"/>
    <mergeCell ref="AN54:AP54"/>
    <mergeCell ref="AN49:AP49"/>
    <mergeCell ref="AN53:AP53"/>
    <mergeCell ref="AN52:AP52"/>
    <mergeCell ref="AN51:AP51"/>
    <mergeCell ref="AN50:AP50"/>
    <mergeCell ref="AJ52:AM52"/>
    <mergeCell ref="AJ53:AM53"/>
    <mergeCell ref="AN45:AP45"/>
    <mergeCell ref="AA52:AD52"/>
    <mergeCell ref="AE52:AH52"/>
    <mergeCell ref="AE49:AH49"/>
    <mergeCell ref="AA53:AD53"/>
    <mergeCell ref="AE53:AH53"/>
    <mergeCell ref="AN55:AP55"/>
    <mergeCell ref="AN67:AP67"/>
    <mergeCell ref="AN60:AP60"/>
    <mergeCell ref="B57:C57"/>
    <mergeCell ref="F57:T57"/>
    <mergeCell ref="U57:V57"/>
    <mergeCell ref="W57:Z57"/>
    <mergeCell ref="AA57:AD57"/>
    <mergeCell ref="AE57:AH57"/>
    <mergeCell ref="AJ57:AM57"/>
    <mergeCell ref="AN57:AP57"/>
    <mergeCell ref="B58:C58"/>
    <mergeCell ref="F58:T58"/>
    <mergeCell ref="U58:V58"/>
    <mergeCell ref="W58:Z58"/>
    <mergeCell ref="AA58:AD58"/>
    <mergeCell ref="AE58:AH58"/>
    <mergeCell ref="AJ58:AM58"/>
    <mergeCell ref="AN58:AP58"/>
    <mergeCell ref="AJ60:AM60"/>
    <mergeCell ref="AN59:AP59"/>
    <mergeCell ref="F63:T63"/>
    <mergeCell ref="W60:Z60"/>
    <mergeCell ref="AJ61:AM61"/>
    <mergeCell ref="AN61:AP61"/>
    <mergeCell ref="B62:C62"/>
    <mergeCell ref="F62:T62"/>
    <mergeCell ref="U62:V62"/>
    <mergeCell ref="W62:Z62"/>
    <mergeCell ref="AA62:AD62"/>
    <mergeCell ref="AE62:AH62"/>
    <mergeCell ref="AJ62:AM62"/>
    <mergeCell ref="AN62:AP62"/>
    <mergeCell ref="AE61:AH61"/>
    <mergeCell ref="AN63:AP63"/>
    <mergeCell ref="B64:C64"/>
    <mergeCell ref="F64:T64"/>
    <mergeCell ref="U64:V64"/>
    <mergeCell ref="W64:Z64"/>
    <mergeCell ref="AA64:AD64"/>
    <mergeCell ref="AE64:AH64"/>
    <mergeCell ref="AJ64:AM64"/>
    <mergeCell ref="AN64:AP64"/>
    <mergeCell ref="AJ63:AM63"/>
    <mergeCell ref="U63:V63"/>
    <mergeCell ref="W63:Z63"/>
    <mergeCell ref="AA81:AD81"/>
    <mergeCell ref="AE81:AH81"/>
    <mergeCell ref="AJ81:AM81"/>
    <mergeCell ref="B81:C81"/>
    <mergeCell ref="F81:T81"/>
    <mergeCell ref="U81:V81"/>
    <mergeCell ref="W81:Z81"/>
    <mergeCell ref="AE77:AH77"/>
    <mergeCell ref="AJ77:AM77"/>
    <mergeCell ref="AN77:AP77"/>
    <mergeCell ref="U76:V76"/>
    <mergeCell ref="AJ65:AM65"/>
    <mergeCell ref="AN65:AP65"/>
    <mergeCell ref="B66:C66"/>
    <mergeCell ref="F66:T66"/>
    <mergeCell ref="U66:V66"/>
    <mergeCell ref="AJ66:AM66"/>
    <mergeCell ref="AN66:AP66"/>
    <mergeCell ref="AJ71:AM71"/>
    <mergeCell ref="AN71:AP71"/>
    <mergeCell ref="B69:C69"/>
    <mergeCell ref="F69:T69"/>
    <mergeCell ref="U69:V69"/>
    <mergeCell ref="W69:Z69"/>
    <mergeCell ref="AA69:AD69"/>
    <mergeCell ref="AE69:AH69"/>
    <mergeCell ref="AJ69:AM69"/>
    <mergeCell ref="AN69:AP69"/>
    <mergeCell ref="B70:C70"/>
    <mergeCell ref="AA70:AD70"/>
    <mergeCell ref="AE70:AH70"/>
    <mergeCell ref="AJ70:AM70"/>
    <mergeCell ref="B80:C80"/>
    <mergeCell ref="F80:T80"/>
    <mergeCell ref="U80:V80"/>
    <mergeCell ref="W80:Z80"/>
    <mergeCell ref="AA80:AD80"/>
    <mergeCell ref="AE80:AH80"/>
    <mergeCell ref="AJ80:AM80"/>
    <mergeCell ref="AN80:AP80"/>
    <mergeCell ref="F78:T78"/>
    <mergeCell ref="U78:V78"/>
    <mergeCell ref="AA78:AD78"/>
    <mergeCell ref="AE78:AH78"/>
    <mergeCell ref="AJ78:AM78"/>
    <mergeCell ref="AN78:AP78"/>
    <mergeCell ref="B79:C79"/>
    <mergeCell ref="F79:T79"/>
    <mergeCell ref="U79:V79"/>
    <mergeCell ref="W79:Z79"/>
    <mergeCell ref="AA79:AD79"/>
    <mergeCell ref="AE79:AH79"/>
    <mergeCell ref="AJ79:AM79"/>
    <mergeCell ref="AN79:AP79"/>
    <mergeCell ref="AE87:AH87"/>
    <mergeCell ref="F83:T83"/>
    <mergeCell ref="U83:V83"/>
    <mergeCell ref="W83:Z83"/>
    <mergeCell ref="AA83:AD83"/>
    <mergeCell ref="AE83:AH83"/>
    <mergeCell ref="B85:C85"/>
    <mergeCell ref="B86:C86"/>
    <mergeCell ref="AJ83:AM83"/>
    <mergeCell ref="F86:T86"/>
    <mergeCell ref="U86:V86"/>
    <mergeCell ref="W86:Z86"/>
    <mergeCell ref="AA86:AD86"/>
    <mergeCell ref="B82:C82"/>
    <mergeCell ref="F82:T82"/>
    <mergeCell ref="U82:V82"/>
    <mergeCell ref="B84:C84"/>
    <mergeCell ref="F84:T84"/>
    <mergeCell ref="AA85:AD85"/>
    <mergeCell ref="AE85:AH85"/>
    <mergeCell ref="AJ85:AM85"/>
    <mergeCell ref="F85:T85"/>
    <mergeCell ref="U85:V85"/>
    <mergeCell ref="W85:Z85"/>
    <mergeCell ref="U84:V84"/>
    <mergeCell ref="AJ82:AM82"/>
    <mergeCell ref="AN92:AP92"/>
    <mergeCell ref="AJ92:AM92"/>
    <mergeCell ref="AJ90:AM90"/>
    <mergeCell ref="AE89:AH89"/>
    <mergeCell ref="AJ88:AM88"/>
    <mergeCell ref="AN88:AP88"/>
    <mergeCell ref="B89:C89"/>
    <mergeCell ref="F89:T89"/>
    <mergeCell ref="U89:V89"/>
    <mergeCell ref="B91:C91"/>
    <mergeCell ref="F91:T91"/>
    <mergeCell ref="B87:C87"/>
    <mergeCell ref="F87:T87"/>
    <mergeCell ref="U87:V87"/>
    <mergeCell ref="W87:Z87"/>
    <mergeCell ref="AA87:AD87"/>
    <mergeCell ref="AN96:AP96"/>
    <mergeCell ref="AE92:AH92"/>
    <mergeCell ref="F88:T88"/>
    <mergeCell ref="U88:V88"/>
    <mergeCell ref="W88:Z88"/>
    <mergeCell ref="AA88:AD88"/>
    <mergeCell ref="AE88:AH88"/>
    <mergeCell ref="F90:T90"/>
    <mergeCell ref="U90:V90"/>
    <mergeCell ref="W90:Z90"/>
    <mergeCell ref="F93:T93"/>
    <mergeCell ref="U93:V93"/>
    <mergeCell ref="W93:Z93"/>
    <mergeCell ref="AA93:AD93"/>
    <mergeCell ref="AE93:AH93"/>
    <mergeCell ref="AA94:AD94"/>
    <mergeCell ref="AA89:AD89"/>
    <mergeCell ref="AJ93:AM93"/>
    <mergeCell ref="AN93:AP93"/>
    <mergeCell ref="AJ89:AM89"/>
    <mergeCell ref="AN89:AP89"/>
    <mergeCell ref="AJ91:AM91"/>
    <mergeCell ref="B118:C118"/>
    <mergeCell ref="F100:T100"/>
    <mergeCell ref="AA97:AD97"/>
    <mergeCell ref="AE97:AH97"/>
    <mergeCell ref="U91:V91"/>
    <mergeCell ref="W91:Z91"/>
    <mergeCell ref="AA91:AD91"/>
    <mergeCell ref="AE91:AH91"/>
    <mergeCell ref="B94:C94"/>
    <mergeCell ref="F94:T94"/>
    <mergeCell ref="U94:V94"/>
    <mergeCell ref="B95:C95"/>
    <mergeCell ref="F95:T95"/>
    <mergeCell ref="U95:V95"/>
    <mergeCell ref="W95:Z95"/>
    <mergeCell ref="AA95:AD95"/>
    <mergeCell ref="AE95:AH95"/>
    <mergeCell ref="B96:C96"/>
    <mergeCell ref="F96:T96"/>
    <mergeCell ref="AA92:AD92"/>
    <mergeCell ref="U96:V96"/>
    <mergeCell ref="W96:Z96"/>
    <mergeCell ref="AA96:AD96"/>
    <mergeCell ref="AE96:AH96"/>
    <mergeCell ref="W97:Z97"/>
    <mergeCell ref="AE107:AH107"/>
    <mergeCell ref="AG143:AP143"/>
    <mergeCell ref="AG144:AP144"/>
    <mergeCell ref="M145:V145"/>
    <mergeCell ref="M146:V146"/>
    <mergeCell ref="M147:V147"/>
    <mergeCell ref="M148:V148"/>
    <mergeCell ref="F92:T92"/>
    <mergeCell ref="U92:V92"/>
    <mergeCell ref="M149:V149"/>
    <mergeCell ref="M150:V150"/>
    <mergeCell ref="B107:C107"/>
    <mergeCell ref="U118:V118"/>
    <mergeCell ref="B97:C97"/>
    <mergeCell ref="F97:T97"/>
    <mergeCell ref="B104:C104"/>
    <mergeCell ref="B112:C112"/>
    <mergeCell ref="F112:T112"/>
    <mergeCell ref="U112:V112"/>
    <mergeCell ref="U97:V97"/>
    <mergeCell ref="B114:C114"/>
    <mergeCell ref="F114:T114"/>
    <mergeCell ref="B111:C111"/>
    <mergeCell ref="F111:T111"/>
    <mergeCell ref="U111:V111"/>
    <mergeCell ref="B110:C110"/>
    <mergeCell ref="F110:T110"/>
    <mergeCell ref="U110:V110"/>
    <mergeCell ref="B108:C108"/>
    <mergeCell ref="F108:T108"/>
    <mergeCell ref="U108:V108"/>
    <mergeCell ref="B105:C105"/>
    <mergeCell ref="F104:T104"/>
    <mergeCell ref="F131:T131"/>
    <mergeCell ref="U131:V131"/>
    <mergeCell ref="W131:Z131"/>
    <mergeCell ref="AA131:AD131"/>
    <mergeCell ref="AE131:AH131"/>
    <mergeCell ref="AJ131:AM131"/>
    <mergeCell ref="AN131:AP131"/>
    <mergeCell ref="B135:C135"/>
    <mergeCell ref="F135:T135"/>
    <mergeCell ref="U135:V135"/>
    <mergeCell ref="W135:Z135"/>
    <mergeCell ref="AA135:AD135"/>
    <mergeCell ref="AE135:AH135"/>
    <mergeCell ref="AJ135:AM135"/>
    <mergeCell ref="AN135:AP135"/>
    <mergeCell ref="AG142:AP142"/>
    <mergeCell ref="AJ134:AM134"/>
    <mergeCell ref="AN134:AP134"/>
    <mergeCell ref="B136:C136"/>
    <mergeCell ref="F136:T136"/>
    <mergeCell ref="U136:V136"/>
    <mergeCell ref="AA136:AD136"/>
    <mergeCell ref="AE136:AH136"/>
    <mergeCell ref="AJ136:AM136"/>
    <mergeCell ref="AN136:AP136"/>
    <mergeCell ref="AE133:AH133"/>
    <mergeCell ref="AJ133:AM133"/>
    <mergeCell ref="AN133:AP133"/>
    <mergeCell ref="W133:Z133"/>
    <mergeCell ref="B131:C131"/>
    <mergeCell ref="B17:C17"/>
    <mergeCell ref="F17:T17"/>
    <mergeCell ref="U17:V17"/>
    <mergeCell ref="AJ17:AM17"/>
    <mergeCell ref="AN17:AP17"/>
    <mergeCell ref="B14:C14"/>
    <mergeCell ref="F14:T14"/>
    <mergeCell ref="U14:V14"/>
    <mergeCell ref="W14:Z14"/>
    <mergeCell ref="AA14:AD14"/>
    <mergeCell ref="AE14:AH14"/>
    <mergeCell ref="AJ14:AM14"/>
    <mergeCell ref="AN14:AP14"/>
    <mergeCell ref="B15:C15"/>
    <mergeCell ref="F15:T15"/>
    <mergeCell ref="U15:V15"/>
    <mergeCell ref="W15:Z15"/>
    <mergeCell ref="AA15:AD15"/>
    <mergeCell ref="AE15:AH15"/>
    <mergeCell ref="AJ15:AM15"/>
    <mergeCell ref="AN15:AP15"/>
  </mergeCells>
  <phoneticPr fontId="51" type="noConversion"/>
  <printOptions horizontalCentered="1"/>
  <pageMargins left="0.35433070866141736" right="0.19685039370078741" top="1.1811023622047245" bottom="0.59055118110236227" header="0.15748031496062992" footer="0.19685039370078741"/>
  <pageSetup paperSize="9" scale="59" firstPageNumber="0" fitToHeight="0" orientation="landscape" r:id="rId1"/>
  <headerFooter scaleWithDoc="0" alignWithMargins="0">
    <oddHeader xml:space="preserve">&amp;L&amp;G&amp;C                              </oddHeader>
    <oddFooter xml:space="preserve">&amp;C&amp;P / &amp;N     </oddFooter>
  </headerFooter>
  <rowBreaks count="3" manualBreakCount="3">
    <brk id="16" min="1" max="41" man="1"/>
    <brk id="25" min="1" max="41" man="1"/>
    <brk id="127" min="1" max="41" man="1"/>
  </rowBreaks>
  <drawing r:id="rId2"/>
  <legacyDrawingHF r:id="rId3"/>
</worksheet>
</file>

<file path=xl/worksheets/sheet2.xml><?xml version="1.0" encoding="utf-8"?>
<worksheet xmlns="http://schemas.openxmlformats.org/spreadsheetml/2006/main" xmlns:r="http://schemas.openxmlformats.org/officeDocument/2006/relationships">
  <sheetPr>
    <pageSetUpPr fitToPage="1"/>
  </sheetPr>
  <dimension ref="A1:S469"/>
  <sheetViews>
    <sheetView zoomScale="55" zoomScaleNormal="55" zoomScaleSheetLayoutView="55" zoomScalePageLayoutView="70" workbookViewId="0">
      <pane xSplit="4" ySplit="5" topLeftCell="E15" activePane="bottomRight" state="frozen"/>
      <selection pane="topRight" activeCell="E1" sqref="E1"/>
      <selection pane="bottomLeft" activeCell="A6" sqref="A6"/>
      <selection pane="bottomRight" activeCell="F37" sqref="F37"/>
    </sheetView>
  </sheetViews>
  <sheetFormatPr defaultColWidth="9.140625" defaultRowHeight="15"/>
  <cols>
    <col min="1" max="1" width="7" style="201" customWidth="1"/>
    <col min="2" max="2" width="35" style="201" customWidth="1"/>
    <col min="3" max="3" width="24" style="201" customWidth="1"/>
    <col min="4" max="4" width="11.28515625" style="201" bestFit="1" customWidth="1"/>
    <col min="5" max="7" width="15.42578125" style="201" bestFit="1" customWidth="1"/>
    <col min="8" max="16" width="17.5703125" style="201" bestFit="1" customWidth="1"/>
    <col min="17" max="17" width="18.5703125" style="274" bestFit="1" customWidth="1"/>
    <col min="18" max="18" width="9.140625" style="201"/>
    <col min="19" max="19" width="24.28515625" style="201" customWidth="1"/>
    <col min="20" max="16384" width="9.140625" style="201"/>
  </cols>
  <sheetData>
    <row r="1" spans="1:17" ht="26.25">
      <c r="A1" s="520" t="s">
        <v>356</v>
      </c>
      <c r="B1" s="521"/>
      <c r="C1" s="521"/>
      <c r="D1" s="521"/>
      <c r="E1" s="521"/>
      <c r="F1" s="521"/>
      <c r="G1" s="521"/>
      <c r="H1" s="521"/>
      <c r="I1" s="521"/>
      <c r="J1" s="521"/>
      <c r="K1" s="521"/>
      <c r="L1" s="521"/>
      <c r="M1" s="521"/>
      <c r="N1" s="521"/>
      <c r="O1" s="521"/>
      <c r="P1" s="521"/>
      <c r="Q1" s="522"/>
    </row>
    <row r="2" spans="1:17" ht="18" customHeight="1">
      <c r="A2" s="523" t="s">
        <v>160</v>
      </c>
      <c r="B2" s="524"/>
      <c r="C2" s="524"/>
      <c r="D2" s="524"/>
      <c r="E2" s="524"/>
      <c r="F2" s="524"/>
      <c r="G2" s="524"/>
      <c r="H2" s="524"/>
      <c r="I2" s="524"/>
      <c r="J2" s="524"/>
      <c r="K2" s="524"/>
      <c r="L2" s="524"/>
      <c r="M2" s="524"/>
      <c r="N2" s="524"/>
      <c r="O2" s="524"/>
      <c r="P2" s="524"/>
      <c r="Q2" s="525"/>
    </row>
    <row r="3" spans="1:17" ht="21" customHeight="1" thickBot="1">
      <c r="A3" s="523" t="s">
        <v>158</v>
      </c>
      <c r="B3" s="524"/>
      <c r="C3" s="524"/>
      <c r="D3" s="524"/>
      <c r="E3" s="524"/>
      <c r="F3" s="524"/>
      <c r="G3" s="524"/>
      <c r="H3" s="524"/>
      <c r="I3" s="524"/>
      <c r="J3" s="524"/>
      <c r="K3" s="524"/>
      <c r="L3" s="524"/>
      <c r="M3" s="524"/>
      <c r="N3" s="524"/>
      <c r="O3" s="524"/>
      <c r="P3" s="524"/>
      <c r="Q3" s="525"/>
    </row>
    <row r="4" spans="1:17" ht="15.6" customHeight="1" thickBot="1">
      <c r="A4" s="537" t="s">
        <v>0</v>
      </c>
      <c r="B4" s="539" t="s">
        <v>18</v>
      </c>
      <c r="C4" s="541" t="s">
        <v>64</v>
      </c>
      <c r="D4" s="543" t="s">
        <v>44</v>
      </c>
      <c r="E4" s="545" t="s">
        <v>65</v>
      </c>
      <c r="F4" s="546"/>
      <c r="G4" s="546"/>
      <c r="H4" s="546"/>
      <c r="I4" s="546"/>
      <c r="J4" s="546"/>
      <c r="K4" s="546"/>
      <c r="L4" s="546"/>
      <c r="M4" s="546"/>
      <c r="N4" s="546"/>
      <c r="O4" s="546"/>
      <c r="P4" s="547"/>
      <c r="Q4" s="526" t="s">
        <v>23</v>
      </c>
    </row>
    <row r="5" spans="1:17" ht="16.5" thickBot="1">
      <c r="A5" s="538"/>
      <c r="B5" s="540"/>
      <c r="C5" s="542"/>
      <c r="D5" s="544"/>
      <c r="E5" s="290" t="s">
        <v>66</v>
      </c>
      <c r="F5" s="290" t="s">
        <v>67</v>
      </c>
      <c r="G5" s="291" t="s">
        <v>68</v>
      </c>
      <c r="H5" s="291" t="s">
        <v>228</v>
      </c>
      <c r="I5" s="291" t="s">
        <v>229</v>
      </c>
      <c r="J5" s="291" t="s">
        <v>230</v>
      </c>
      <c r="K5" s="291" t="s">
        <v>231</v>
      </c>
      <c r="L5" s="291" t="s">
        <v>232</v>
      </c>
      <c r="M5" s="291" t="s">
        <v>233</v>
      </c>
      <c r="N5" s="291" t="s">
        <v>234</v>
      </c>
      <c r="O5" s="291" t="s">
        <v>235</v>
      </c>
      <c r="P5" s="292" t="s">
        <v>236</v>
      </c>
      <c r="Q5" s="527"/>
    </row>
    <row r="6" spans="1:17" ht="39.950000000000003" customHeight="1">
      <c r="A6" s="528">
        <v>1</v>
      </c>
      <c r="B6" s="531" t="s">
        <v>72</v>
      </c>
      <c r="C6" s="534">
        <f>'PLANILHA ORÇAMENTÁRIA'!AN8</f>
        <v>0</v>
      </c>
      <c r="D6" s="548" t="e">
        <f>ROUND(C6/$C$25*100,3)*0.01</f>
        <v>#DIV/0!</v>
      </c>
      <c r="E6" s="202">
        <v>0.9</v>
      </c>
      <c r="F6" s="202">
        <v>0.1</v>
      </c>
      <c r="G6" s="202"/>
      <c r="H6" s="203"/>
      <c r="I6" s="203"/>
      <c r="J6" s="203"/>
      <c r="K6" s="203"/>
      <c r="L6" s="203"/>
      <c r="M6" s="203"/>
      <c r="N6" s="203"/>
      <c r="O6" s="203"/>
      <c r="P6" s="204"/>
      <c r="Q6" s="205">
        <f>SUM(E6:P6)</f>
        <v>1</v>
      </c>
    </row>
    <row r="7" spans="1:17" ht="39.950000000000003" customHeight="1">
      <c r="A7" s="529"/>
      <c r="B7" s="532"/>
      <c r="C7" s="535"/>
      <c r="D7" s="549"/>
      <c r="E7" s="206"/>
      <c r="F7" s="206"/>
      <c r="G7" s="207"/>
      <c r="H7" s="208"/>
      <c r="I7" s="208"/>
      <c r="J7" s="208"/>
      <c r="K7" s="208"/>
      <c r="L7" s="208"/>
      <c r="M7" s="208"/>
      <c r="N7" s="208"/>
      <c r="O7" s="208"/>
      <c r="P7" s="209"/>
      <c r="Q7" s="210"/>
    </row>
    <row r="8" spans="1:17" ht="39.950000000000003" customHeight="1" thickBot="1">
      <c r="A8" s="530"/>
      <c r="B8" s="533"/>
      <c r="C8" s="536"/>
      <c r="D8" s="550"/>
      <c r="E8" s="211">
        <f>ROUND(E6*$C6,4)</f>
        <v>0</v>
      </c>
      <c r="F8" s="211">
        <f>ROUND(F6*$C6,4)</f>
        <v>0</v>
      </c>
      <c r="G8" s="211">
        <f t="shared" ref="G8" si="0">ROUND(G6*$C6,4)</f>
        <v>0</v>
      </c>
      <c r="H8" s="212"/>
      <c r="I8" s="212"/>
      <c r="J8" s="212"/>
      <c r="K8" s="212"/>
      <c r="L8" s="212"/>
      <c r="M8" s="212"/>
      <c r="N8" s="212"/>
      <c r="O8" s="212"/>
      <c r="P8" s="213"/>
      <c r="Q8" s="214">
        <f>SUM(E8:P8)</f>
        <v>0</v>
      </c>
    </row>
    <row r="9" spans="1:17" ht="39.950000000000003" customHeight="1">
      <c r="A9" s="528">
        <v>2</v>
      </c>
      <c r="B9" s="531" t="s">
        <v>240</v>
      </c>
      <c r="C9" s="534">
        <f>'PLANILHA ORÇAMENTÁRIA'!AN17</f>
        <v>0</v>
      </c>
      <c r="D9" s="548" t="e">
        <f>ROUND(C9/$C$25*100,3)*0.01</f>
        <v>#DIV/0!</v>
      </c>
      <c r="E9" s="202">
        <v>0.9</v>
      </c>
      <c r="F9" s="202">
        <v>0.1</v>
      </c>
      <c r="G9" s="202"/>
      <c r="H9" s="203"/>
      <c r="I9" s="203"/>
      <c r="J9" s="203"/>
      <c r="K9" s="203"/>
      <c r="L9" s="203"/>
      <c r="M9" s="203"/>
      <c r="N9" s="203"/>
      <c r="O9" s="203"/>
      <c r="P9" s="204"/>
      <c r="Q9" s="205">
        <f>SUM(E9:P9)</f>
        <v>1</v>
      </c>
    </row>
    <row r="10" spans="1:17" ht="39.950000000000003" customHeight="1">
      <c r="A10" s="529"/>
      <c r="B10" s="532"/>
      <c r="C10" s="535"/>
      <c r="D10" s="549"/>
      <c r="E10" s="206"/>
      <c r="F10" s="206"/>
      <c r="G10" s="207"/>
      <c r="H10" s="208"/>
      <c r="I10" s="208"/>
      <c r="J10" s="208"/>
      <c r="K10" s="208"/>
      <c r="L10" s="208"/>
      <c r="M10" s="208"/>
      <c r="N10" s="208"/>
      <c r="O10" s="208"/>
      <c r="P10" s="209"/>
      <c r="Q10" s="210"/>
    </row>
    <row r="11" spans="1:17" ht="39.950000000000003" customHeight="1" thickBot="1">
      <c r="A11" s="530"/>
      <c r="B11" s="533"/>
      <c r="C11" s="536"/>
      <c r="D11" s="550"/>
      <c r="E11" s="211">
        <f>ROUND(E9*$C9,4)</f>
        <v>0</v>
      </c>
      <c r="F11" s="211">
        <f>ROUND(F9*$C9,4)</f>
        <v>0</v>
      </c>
      <c r="G11" s="211">
        <f t="shared" ref="G11" si="1">ROUND(G9*$C9,4)</f>
        <v>0</v>
      </c>
      <c r="H11" s="212"/>
      <c r="I11" s="212"/>
      <c r="J11" s="212"/>
      <c r="K11" s="212"/>
      <c r="L11" s="212"/>
      <c r="M11" s="212"/>
      <c r="N11" s="212"/>
      <c r="O11" s="212"/>
      <c r="P11" s="213"/>
      <c r="Q11" s="214">
        <f>SUM(E11:P11)</f>
        <v>0</v>
      </c>
    </row>
    <row r="12" spans="1:17" ht="39.950000000000003" customHeight="1">
      <c r="A12" s="558">
        <v>3</v>
      </c>
      <c r="B12" s="561" t="s">
        <v>3</v>
      </c>
      <c r="C12" s="564">
        <f>'PLANILHA ORÇAMENTÁRIA'!AN26</f>
        <v>0</v>
      </c>
      <c r="D12" s="548" t="e">
        <f>ROUND(C12/$C$25*100,6)*0.01</f>
        <v>#DIV/0!</v>
      </c>
      <c r="E12" s="202"/>
      <c r="F12" s="202">
        <v>0.09</v>
      </c>
      <c r="G12" s="202">
        <v>0.09</v>
      </c>
      <c r="H12" s="202">
        <v>0.09</v>
      </c>
      <c r="I12" s="202">
        <v>0.09</v>
      </c>
      <c r="J12" s="202">
        <v>0.09</v>
      </c>
      <c r="K12" s="202">
        <v>0.09</v>
      </c>
      <c r="L12" s="202">
        <v>0.09</v>
      </c>
      <c r="M12" s="202">
        <v>0.09</v>
      </c>
      <c r="N12" s="202">
        <v>0.09</v>
      </c>
      <c r="O12" s="202">
        <v>0.09</v>
      </c>
      <c r="P12" s="215">
        <v>0.1</v>
      </c>
      <c r="Q12" s="205">
        <f>SUM(E12:P12)</f>
        <v>0.99999999999999978</v>
      </c>
    </row>
    <row r="13" spans="1:17" ht="39.950000000000003" customHeight="1">
      <c r="A13" s="559"/>
      <c r="B13" s="562"/>
      <c r="C13" s="565"/>
      <c r="D13" s="549"/>
      <c r="E13" s="208"/>
      <c r="F13" s="206"/>
      <c r="G13" s="206"/>
      <c r="H13" s="206"/>
      <c r="I13" s="206"/>
      <c r="J13" s="206"/>
      <c r="K13" s="206"/>
      <c r="L13" s="206"/>
      <c r="M13" s="206"/>
      <c r="N13" s="206"/>
      <c r="O13" s="206"/>
      <c r="P13" s="216"/>
      <c r="Q13" s="210"/>
    </row>
    <row r="14" spans="1:17" ht="39.950000000000003" customHeight="1" thickBot="1">
      <c r="A14" s="560"/>
      <c r="B14" s="563"/>
      <c r="C14" s="566"/>
      <c r="D14" s="550"/>
      <c r="E14" s="211">
        <f t="shared" ref="E14:P14" si="2">ROUND(E12*$C12,4)</f>
        <v>0</v>
      </c>
      <c r="F14" s="211">
        <f t="shared" si="2"/>
        <v>0</v>
      </c>
      <c r="G14" s="211">
        <f t="shared" si="2"/>
        <v>0</v>
      </c>
      <c r="H14" s="211">
        <f t="shared" si="2"/>
        <v>0</v>
      </c>
      <c r="I14" s="211">
        <f t="shared" si="2"/>
        <v>0</v>
      </c>
      <c r="J14" s="211">
        <f t="shared" si="2"/>
        <v>0</v>
      </c>
      <c r="K14" s="211">
        <f t="shared" si="2"/>
        <v>0</v>
      </c>
      <c r="L14" s="211">
        <f t="shared" si="2"/>
        <v>0</v>
      </c>
      <c r="M14" s="211">
        <f t="shared" si="2"/>
        <v>0</v>
      </c>
      <c r="N14" s="211">
        <f t="shared" si="2"/>
        <v>0</v>
      </c>
      <c r="O14" s="211">
        <f t="shared" si="2"/>
        <v>0</v>
      </c>
      <c r="P14" s="217">
        <f t="shared" si="2"/>
        <v>0</v>
      </c>
      <c r="Q14" s="214">
        <f>SUM(E14:P14)</f>
        <v>0</v>
      </c>
    </row>
    <row r="15" spans="1:17" ht="39.950000000000003" customHeight="1">
      <c r="A15" s="552">
        <v>4</v>
      </c>
      <c r="B15" s="554" t="s">
        <v>206</v>
      </c>
      <c r="C15" s="534">
        <f>'PLANILHA ORÇAMENTÁRIA'!AN120</f>
        <v>0</v>
      </c>
      <c r="D15" s="548" t="e">
        <f>ROUND(C15/$C$25*100,6)*0.01</f>
        <v>#DIV/0!</v>
      </c>
      <c r="E15" s="218"/>
      <c r="F15" s="218"/>
      <c r="G15" s="218"/>
      <c r="H15" s="218"/>
      <c r="I15" s="218"/>
      <c r="J15" s="218"/>
      <c r="K15" s="218"/>
      <c r="L15" s="218"/>
      <c r="M15" s="218">
        <v>0.1</v>
      </c>
      <c r="N15" s="218">
        <v>0.3</v>
      </c>
      <c r="O15" s="218">
        <v>0.3</v>
      </c>
      <c r="P15" s="219">
        <v>0.3</v>
      </c>
      <c r="Q15" s="220">
        <f>SUM(E15:P15)</f>
        <v>1</v>
      </c>
    </row>
    <row r="16" spans="1:17" ht="39.950000000000003" customHeight="1">
      <c r="A16" s="529" t="s">
        <v>62</v>
      </c>
      <c r="B16" s="532"/>
      <c r="C16" s="535"/>
      <c r="D16" s="549"/>
      <c r="E16" s="221"/>
      <c r="F16" s="221"/>
      <c r="G16" s="221"/>
      <c r="H16" s="221"/>
      <c r="I16" s="221"/>
      <c r="J16" s="221"/>
      <c r="K16" s="221"/>
      <c r="L16" s="221"/>
      <c r="M16" s="222"/>
      <c r="N16" s="222"/>
      <c r="O16" s="222"/>
      <c r="P16" s="223"/>
      <c r="Q16" s="210"/>
    </row>
    <row r="17" spans="1:19" ht="39.950000000000003" customHeight="1" thickBot="1">
      <c r="A17" s="553"/>
      <c r="B17" s="555"/>
      <c r="C17" s="536"/>
      <c r="D17" s="550"/>
      <c r="E17" s="224"/>
      <c r="F17" s="224"/>
      <c r="G17" s="224"/>
      <c r="H17" s="224"/>
      <c r="I17" s="224"/>
      <c r="J17" s="224"/>
      <c r="K17" s="224"/>
      <c r="L17" s="224"/>
      <c r="M17" s="224">
        <f>ROUND(M15*$C15,4)</f>
        <v>0</v>
      </c>
      <c r="N17" s="224">
        <f t="shared" ref="N17:P17" si="3">ROUND(N15*$C15,4)</f>
        <v>0</v>
      </c>
      <c r="O17" s="224">
        <f t="shared" si="3"/>
        <v>0</v>
      </c>
      <c r="P17" s="225">
        <f t="shared" si="3"/>
        <v>0</v>
      </c>
      <c r="Q17" s="226">
        <f>SUM(E17:P17)</f>
        <v>0</v>
      </c>
    </row>
    <row r="18" spans="1:19" ht="39.950000000000003" customHeight="1">
      <c r="A18" s="528">
        <v>5</v>
      </c>
      <c r="B18" s="531" t="s">
        <v>352</v>
      </c>
      <c r="C18" s="534">
        <f>'PLANILHA ORÇAMENTÁRIA'!AN128</f>
        <v>0</v>
      </c>
      <c r="D18" s="548" t="e">
        <f>ROUND(C18/$C$25*100,6)*0.01</f>
        <v>#DIV/0!</v>
      </c>
      <c r="E18" s="202">
        <v>7.0731559999999999E-2</v>
      </c>
      <c r="F18" s="202">
        <v>8.693534E-2</v>
      </c>
      <c r="G18" s="202">
        <v>7.9076279999999999E-2</v>
      </c>
      <c r="H18" s="202">
        <v>7.9076279999999999E-2</v>
      </c>
      <c r="I18" s="202">
        <v>7.9076279999999999E-2</v>
      </c>
      <c r="J18" s="202">
        <v>7.9076279999999999E-2</v>
      </c>
      <c r="K18" s="202">
        <v>7.9076279999999999E-2</v>
      </c>
      <c r="L18" s="202">
        <v>7.9076279999999999E-2</v>
      </c>
      <c r="M18" s="202">
        <v>8.335468E-2</v>
      </c>
      <c r="N18" s="202">
        <v>9.1911500000000007E-2</v>
      </c>
      <c r="O18" s="202">
        <v>9.1911500000000007E-2</v>
      </c>
      <c r="P18" s="215">
        <v>0.10069775</v>
      </c>
      <c r="Q18" s="205">
        <f>SUM(E18:P18)</f>
        <v>1.0000000099999999</v>
      </c>
    </row>
    <row r="19" spans="1:19" ht="39.950000000000003" customHeight="1">
      <c r="A19" s="529" t="s">
        <v>63</v>
      </c>
      <c r="B19" s="532"/>
      <c r="C19" s="535"/>
      <c r="D19" s="549"/>
      <c r="E19" s="227"/>
      <c r="F19" s="228"/>
      <c r="G19" s="228"/>
      <c r="H19" s="227"/>
      <c r="I19" s="228"/>
      <c r="J19" s="228"/>
      <c r="K19" s="227"/>
      <c r="L19" s="228"/>
      <c r="M19" s="228"/>
      <c r="N19" s="227"/>
      <c r="O19" s="228"/>
      <c r="P19" s="229"/>
      <c r="Q19" s="210"/>
    </row>
    <row r="20" spans="1:19" ht="39.950000000000003" customHeight="1" thickBot="1">
      <c r="A20" s="530"/>
      <c r="B20" s="533"/>
      <c r="C20" s="536"/>
      <c r="D20" s="550"/>
      <c r="E20" s="211">
        <f t="shared" ref="E20:P20" si="4">ROUND(E18*$C18,4)</f>
        <v>0</v>
      </c>
      <c r="F20" s="211">
        <f t="shared" si="4"/>
        <v>0</v>
      </c>
      <c r="G20" s="211">
        <f t="shared" si="4"/>
        <v>0</v>
      </c>
      <c r="H20" s="211">
        <f t="shared" si="4"/>
        <v>0</v>
      </c>
      <c r="I20" s="211">
        <f t="shared" si="4"/>
        <v>0</v>
      </c>
      <c r="J20" s="211">
        <f t="shared" si="4"/>
        <v>0</v>
      </c>
      <c r="K20" s="211">
        <f t="shared" si="4"/>
        <v>0</v>
      </c>
      <c r="L20" s="211">
        <f t="shared" si="4"/>
        <v>0</v>
      </c>
      <c r="M20" s="211">
        <f t="shared" si="4"/>
        <v>0</v>
      </c>
      <c r="N20" s="211">
        <f t="shared" si="4"/>
        <v>0</v>
      </c>
      <c r="O20" s="211">
        <f t="shared" si="4"/>
        <v>0</v>
      </c>
      <c r="P20" s="217">
        <f t="shared" si="4"/>
        <v>0</v>
      </c>
      <c r="Q20" s="214">
        <f>SUM(E20:P20)</f>
        <v>0</v>
      </c>
    </row>
    <row r="21" spans="1:19" ht="15.75">
      <c r="A21" s="110"/>
      <c r="B21" s="111"/>
      <c r="C21" s="230"/>
      <c r="D21" s="231"/>
      <c r="E21" s="149"/>
      <c r="F21" s="231"/>
      <c r="G21" s="231"/>
      <c r="H21" s="149"/>
      <c r="I21" s="231"/>
      <c r="J21" s="231"/>
      <c r="K21" s="149"/>
      <c r="L21" s="231"/>
      <c r="M21" s="231"/>
      <c r="N21" s="149"/>
      <c r="O21" s="231"/>
      <c r="P21" s="232"/>
      <c r="Q21" s="233"/>
    </row>
    <row r="22" spans="1:19">
      <c r="A22" s="234"/>
      <c r="B22" s="235" t="s">
        <v>69</v>
      </c>
      <c r="C22" s="235"/>
      <c r="D22" s="236"/>
      <c r="E22" s="279" t="e">
        <f t="shared" ref="E22:P22" si="5">ROUND(E24/$C$25*100,6)*0.01</f>
        <v>#DIV/0!</v>
      </c>
      <c r="F22" s="279" t="e">
        <f t="shared" si="5"/>
        <v>#DIV/0!</v>
      </c>
      <c r="G22" s="279" t="e">
        <f t="shared" si="5"/>
        <v>#DIV/0!</v>
      </c>
      <c r="H22" s="279" t="e">
        <f t="shared" si="5"/>
        <v>#DIV/0!</v>
      </c>
      <c r="I22" s="279" t="e">
        <f t="shared" si="5"/>
        <v>#DIV/0!</v>
      </c>
      <c r="J22" s="279" t="e">
        <f t="shared" si="5"/>
        <v>#DIV/0!</v>
      </c>
      <c r="K22" s="279" t="e">
        <f t="shared" si="5"/>
        <v>#DIV/0!</v>
      </c>
      <c r="L22" s="279" t="e">
        <f t="shared" si="5"/>
        <v>#DIV/0!</v>
      </c>
      <c r="M22" s="279" t="e">
        <f t="shared" si="5"/>
        <v>#DIV/0!</v>
      </c>
      <c r="N22" s="279" t="e">
        <f t="shared" si="5"/>
        <v>#DIV/0!</v>
      </c>
      <c r="O22" s="279" t="e">
        <f t="shared" si="5"/>
        <v>#DIV/0!</v>
      </c>
      <c r="P22" s="280" t="e">
        <f t="shared" si="5"/>
        <v>#DIV/0!</v>
      </c>
      <c r="Q22" s="210" t="e">
        <f>SUM(E22:P22)</f>
        <v>#DIV/0!</v>
      </c>
    </row>
    <row r="23" spans="1:19" ht="16.5" thickBot="1">
      <c r="A23" s="293"/>
      <c r="B23" s="294"/>
      <c r="C23" s="295"/>
      <c r="D23" s="294"/>
      <c r="E23" s="296" t="s">
        <v>66</v>
      </c>
      <c r="F23" s="296" t="s">
        <v>67</v>
      </c>
      <c r="G23" s="296" t="s">
        <v>68</v>
      </c>
      <c r="H23" s="296" t="s">
        <v>228</v>
      </c>
      <c r="I23" s="296" t="s">
        <v>229</v>
      </c>
      <c r="J23" s="296" t="s">
        <v>230</v>
      </c>
      <c r="K23" s="296" t="s">
        <v>231</v>
      </c>
      <c r="L23" s="296" t="s">
        <v>232</v>
      </c>
      <c r="M23" s="296" t="s">
        <v>233</v>
      </c>
      <c r="N23" s="296" t="s">
        <v>234</v>
      </c>
      <c r="O23" s="296" t="s">
        <v>235</v>
      </c>
      <c r="P23" s="297" t="s">
        <v>236</v>
      </c>
      <c r="Q23" s="238"/>
    </row>
    <row r="24" spans="1:19">
      <c r="A24" s="239"/>
      <c r="B24" s="235" t="s">
        <v>70</v>
      </c>
      <c r="C24" s="235"/>
      <c r="D24" s="236"/>
      <c r="E24" s="237">
        <f>E8++E11+E14+E17+E20</f>
        <v>0</v>
      </c>
      <c r="F24" s="237">
        <f t="shared" ref="F24:P24" si="6">F8++F11+F14+F17+F20</f>
        <v>0</v>
      </c>
      <c r="G24" s="237">
        <f t="shared" si="6"/>
        <v>0</v>
      </c>
      <c r="H24" s="237">
        <f t="shared" si="6"/>
        <v>0</v>
      </c>
      <c r="I24" s="237">
        <f t="shared" si="6"/>
        <v>0</v>
      </c>
      <c r="J24" s="237">
        <f t="shared" si="6"/>
        <v>0</v>
      </c>
      <c r="K24" s="237">
        <f t="shared" si="6"/>
        <v>0</v>
      </c>
      <c r="L24" s="237">
        <f t="shared" si="6"/>
        <v>0</v>
      </c>
      <c r="M24" s="237">
        <f t="shared" si="6"/>
        <v>0</v>
      </c>
      <c r="N24" s="237">
        <f t="shared" si="6"/>
        <v>0</v>
      </c>
      <c r="O24" s="237">
        <f t="shared" si="6"/>
        <v>0</v>
      </c>
      <c r="P24" s="237">
        <f t="shared" si="6"/>
        <v>0</v>
      </c>
      <c r="Q24" s="240">
        <f>SUM(E24:P24)</f>
        <v>0</v>
      </c>
    </row>
    <row r="25" spans="1:19" ht="16.5" thickBot="1">
      <c r="A25" s="241"/>
      <c r="B25" s="242" t="s">
        <v>71</v>
      </c>
      <c r="C25" s="243">
        <f>SUM(C6:C20)</f>
        <v>0</v>
      </c>
      <c r="D25" s="278" t="e">
        <f>D6+D9+D12+D15+D18</f>
        <v>#DIV/0!</v>
      </c>
      <c r="E25" s="211">
        <f>E24</f>
        <v>0</v>
      </c>
      <c r="F25" s="211">
        <f t="shared" ref="F25:P25" si="7">E25+F24</f>
        <v>0</v>
      </c>
      <c r="G25" s="244">
        <f t="shared" si="7"/>
        <v>0</v>
      </c>
      <c r="H25" s="244">
        <f t="shared" si="7"/>
        <v>0</v>
      </c>
      <c r="I25" s="244">
        <f t="shared" si="7"/>
        <v>0</v>
      </c>
      <c r="J25" s="244">
        <f t="shared" si="7"/>
        <v>0</v>
      </c>
      <c r="K25" s="244">
        <f t="shared" si="7"/>
        <v>0</v>
      </c>
      <c r="L25" s="244">
        <f t="shared" si="7"/>
        <v>0</v>
      </c>
      <c r="M25" s="244">
        <f t="shared" si="7"/>
        <v>0</v>
      </c>
      <c r="N25" s="244">
        <f t="shared" si="7"/>
        <v>0</v>
      </c>
      <c r="O25" s="244">
        <f t="shared" si="7"/>
        <v>0</v>
      </c>
      <c r="P25" s="217">
        <f t="shared" si="7"/>
        <v>0</v>
      </c>
      <c r="Q25" s="214">
        <f>SUM(Q8+Q11+Q14+Q17+Q20)</f>
        <v>0</v>
      </c>
      <c r="S25" s="245"/>
    </row>
    <row r="26" spans="1:19" ht="20.100000000000001" customHeight="1">
      <c r="A26" s="246"/>
      <c r="B26" s="247"/>
      <c r="C26" s="248"/>
      <c r="D26" s="249"/>
      <c r="E26" s="250"/>
      <c r="F26" s="250"/>
      <c r="G26" s="250"/>
      <c r="H26" s="251"/>
      <c r="I26" s="251"/>
      <c r="J26" s="251"/>
      <c r="K26" s="251"/>
      <c r="L26" s="251"/>
      <c r="M26" s="251"/>
      <c r="N26" s="251"/>
      <c r="O26" s="251"/>
      <c r="P26" s="251"/>
      <c r="Q26" s="252"/>
    </row>
    <row r="27" spans="1:19" ht="20.100000000000001" customHeight="1">
      <c r="A27" s="253"/>
      <c r="B27" s="254"/>
      <c r="C27" s="255"/>
      <c r="D27" s="255"/>
      <c r="E27" s="255"/>
      <c r="F27" s="255"/>
      <c r="G27" s="255"/>
      <c r="H27" s="255"/>
      <c r="I27" s="255"/>
      <c r="J27" s="255"/>
      <c r="K27" s="255"/>
      <c r="L27" s="255"/>
      <c r="M27" s="255"/>
      <c r="N27" s="255"/>
      <c r="O27" s="255"/>
      <c r="P27" s="255"/>
      <c r="Q27" s="256"/>
    </row>
    <row r="28" spans="1:19" ht="18">
      <c r="A28" s="556" t="s">
        <v>227</v>
      </c>
      <c r="B28" s="557"/>
      <c r="C28" s="557"/>
      <c r="D28" s="255"/>
      <c r="E28" s="255"/>
      <c r="F28" s="255"/>
      <c r="G28" s="255"/>
      <c r="H28" s="257"/>
      <c r="I28" s="255"/>
      <c r="J28" s="255"/>
      <c r="K28" s="255"/>
      <c r="L28" s="255"/>
      <c r="M28" s="255"/>
      <c r="N28" s="255"/>
      <c r="O28" s="255"/>
      <c r="P28" s="255"/>
      <c r="Q28" s="252"/>
    </row>
    <row r="29" spans="1:19" ht="18.75" thickBot="1">
      <c r="A29" s="258"/>
      <c r="B29" s="259"/>
      <c r="C29" s="260"/>
      <c r="D29" s="261"/>
      <c r="E29" s="261"/>
      <c r="F29" s="261"/>
      <c r="G29" s="261"/>
      <c r="H29" s="255"/>
      <c r="I29" s="255"/>
      <c r="J29" s="255"/>
      <c r="K29" s="255"/>
      <c r="L29" s="262"/>
      <c r="M29" s="262"/>
      <c r="N29" s="262"/>
      <c r="O29" s="262"/>
      <c r="P29" s="262"/>
      <c r="Q29" s="252"/>
    </row>
    <row r="30" spans="1:19" s="268" customFormat="1" ht="18.75" thickBot="1">
      <c r="A30" s="263"/>
      <c r="B30" s="261"/>
      <c r="C30" s="264"/>
      <c r="D30" s="261"/>
      <c r="E30" s="261"/>
      <c r="F30" s="261"/>
      <c r="G30" s="261"/>
      <c r="H30" s="265"/>
      <c r="I30" s="265"/>
      <c r="J30" s="265"/>
      <c r="K30" s="265"/>
      <c r="L30" s="551" t="s">
        <v>80</v>
      </c>
      <c r="M30" s="551"/>
      <c r="N30" s="266"/>
      <c r="O30" s="551" t="s">
        <v>81</v>
      </c>
      <c r="P30" s="551"/>
      <c r="Q30" s="267"/>
    </row>
    <row r="31" spans="1:19" ht="15.75" thickBot="1">
      <c r="A31" s="269"/>
      <c r="B31" s="270"/>
      <c r="C31" s="270"/>
      <c r="D31" s="270"/>
      <c r="E31" s="270"/>
      <c r="F31" s="270"/>
      <c r="G31" s="270"/>
      <c r="H31" s="271"/>
      <c r="I31" s="271"/>
      <c r="J31" s="271"/>
      <c r="K31" s="271"/>
      <c r="L31" s="271"/>
      <c r="M31" s="271"/>
      <c r="N31" s="271"/>
      <c r="O31" s="271"/>
      <c r="P31" s="271"/>
      <c r="Q31" s="272"/>
    </row>
    <row r="32" spans="1:19">
      <c r="A32" s="273"/>
      <c r="B32" s="273"/>
      <c r="C32" s="273"/>
      <c r="D32" s="273"/>
      <c r="E32" s="273"/>
      <c r="F32" s="273"/>
      <c r="G32" s="273"/>
    </row>
    <row r="33" spans="1:16">
      <c r="A33" s="273"/>
      <c r="B33" s="273"/>
      <c r="C33" s="273"/>
      <c r="D33" s="273"/>
      <c r="E33" s="273"/>
      <c r="F33" s="273"/>
      <c r="G33" s="273"/>
    </row>
    <row r="34" spans="1:16">
      <c r="A34" s="273"/>
      <c r="B34" s="273"/>
      <c r="C34" s="273"/>
      <c r="D34" s="273"/>
      <c r="E34" s="273"/>
      <c r="F34" s="273"/>
      <c r="G34" s="273"/>
    </row>
    <row r="35" spans="1:16">
      <c r="A35" s="273"/>
      <c r="B35" s="273"/>
      <c r="C35" s="273"/>
      <c r="D35" s="273"/>
      <c r="E35" s="273"/>
      <c r="F35" s="273"/>
      <c r="G35" s="273"/>
    </row>
    <row r="36" spans="1:16">
      <c r="A36" s="273"/>
      <c r="B36" s="273"/>
      <c r="C36" s="273"/>
      <c r="D36" s="273"/>
      <c r="E36" s="273"/>
      <c r="F36" s="273"/>
      <c r="G36" s="273"/>
    </row>
    <row r="37" spans="1:16">
      <c r="A37" s="273"/>
      <c r="B37" s="273"/>
      <c r="C37" s="273"/>
      <c r="D37" s="273"/>
      <c r="E37" s="273"/>
      <c r="F37" s="273"/>
      <c r="G37" s="273"/>
    </row>
    <row r="38" spans="1:16">
      <c r="A38" s="273"/>
      <c r="B38" s="273"/>
      <c r="C38" s="273"/>
      <c r="D38" s="273"/>
      <c r="E38" s="273"/>
      <c r="F38" s="273"/>
      <c r="G38" s="273"/>
    </row>
    <row r="39" spans="1:16">
      <c r="A39" s="273"/>
      <c r="B39" s="273"/>
      <c r="C39" s="273"/>
      <c r="D39" s="273"/>
      <c r="E39" s="273"/>
      <c r="F39" s="273"/>
      <c r="G39" s="273"/>
    </row>
    <row r="40" spans="1:16">
      <c r="A40" s="273"/>
      <c r="B40" s="273"/>
      <c r="C40" s="273"/>
      <c r="D40" s="273"/>
      <c r="E40" s="273"/>
      <c r="F40" s="273"/>
      <c r="G40" s="273"/>
    </row>
    <row r="41" spans="1:16">
      <c r="A41" s="273"/>
      <c r="B41" s="273"/>
      <c r="C41" s="273"/>
      <c r="D41" s="273"/>
      <c r="E41" s="273"/>
      <c r="F41" s="273"/>
      <c r="G41" s="273"/>
    </row>
    <row r="43" spans="1:16">
      <c r="E43" s="275"/>
      <c r="F43" s="275"/>
      <c r="G43" s="275"/>
      <c r="H43" s="275"/>
      <c r="I43" s="275"/>
      <c r="J43" s="275"/>
      <c r="K43" s="275"/>
      <c r="L43" s="275"/>
      <c r="M43" s="275"/>
      <c r="N43" s="275"/>
      <c r="O43" s="275"/>
      <c r="P43" s="275"/>
    </row>
    <row r="44" spans="1:16">
      <c r="E44" s="276"/>
      <c r="F44" s="276"/>
      <c r="G44" s="276"/>
      <c r="H44" s="276"/>
      <c r="I44" s="276"/>
      <c r="J44" s="276"/>
      <c r="K44" s="276"/>
      <c r="L44" s="276"/>
      <c r="M44" s="276"/>
      <c r="N44" s="276"/>
      <c r="O44" s="276"/>
      <c r="P44" s="276"/>
    </row>
    <row r="47" spans="1:16">
      <c r="B47" s="277"/>
    </row>
    <row r="48" spans="1:16">
      <c r="B48" s="277"/>
    </row>
    <row r="49" spans="2:2" ht="15.75">
      <c r="B49" s="129"/>
    </row>
    <row r="50" spans="2:2">
      <c r="B50" s="277"/>
    </row>
    <row r="64" spans="2:2" ht="15.75">
      <c r="B64" s="196"/>
    </row>
    <row r="79" spans="2:2" ht="16.5" thickBot="1">
      <c r="B79" s="158"/>
    </row>
    <row r="94" spans="2:2" ht="16.5" thickBot="1">
      <c r="B94" s="158"/>
    </row>
    <row r="109" spans="2:2" ht="16.5" thickBot="1">
      <c r="B109" s="158"/>
    </row>
    <row r="124" spans="2:2" ht="16.5" thickBot="1">
      <c r="B124" s="158"/>
    </row>
    <row r="139" spans="2:2" ht="16.5" thickBot="1">
      <c r="B139" s="158"/>
    </row>
    <row r="154" spans="2:2" ht="16.5" thickBot="1">
      <c r="B154" s="158"/>
    </row>
    <row r="169" spans="2:2" ht="16.5" thickBot="1">
      <c r="B169" s="158"/>
    </row>
    <row r="184" spans="2:2" ht="16.5" thickBot="1">
      <c r="B184" s="158"/>
    </row>
    <row r="199" spans="2:2" ht="16.5" thickBot="1">
      <c r="B199" s="158"/>
    </row>
    <row r="214" spans="2:2" ht="16.5" thickBot="1">
      <c r="B214" s="158"/>
    </row>
    <row r="229" spans="2:2" ht="16.5" thickBot="1">
      <c r="B229" s="158"/>
    </row>
    <row r="244" spans="2:2" ht="16.5" thickBot="1">
      <c r="B244" s="158"/>
    </row>
    <row r="259" spans="2:2" ht="16.5" thickBot="1">
      <c r="B259" s="158"/>
    </row>
    <row r="274" spans="2:2" ht="16.5" thickBot="1">
      <c r="B274" s="158"/>
    </row>
    <row r="289" spans="2:2" ht="16.5" thickBot="1">
      <c r="B289" s="158"/>
    </row>
    <row r="304" spans="2:2" ht="16.5" thickBot="1">
      <c r="B304" s="158"/>
    </row>
    <row r="319" spans="2:2" ht="16.5" thickBot="1">
      <c r="B319" s="158"/>
    </row>
    <row r="334" spans="2:2" ht="16.5" thickBot="1">
      <c r="B334" s="158"/>
    </row>
    <row r="349" spans="2:2" ht="16.5" thickBot="1">
      <c r="B349" s="158"/>
    </row>
    <row r="364" spans="2:2" ht="16.5" thickBot="1">
      <c r="B364" s="158"/>
    </row>
    <row r="379" spans="2:2" ht="16.5" thickBot="1">
      <c r="B379" s="158"/>
    </row>
    <row r="394" spans="2:2" ht="16.5" thickBot="1">
      <c r="B394" s="158"/>
    </row>
    <row r="409" spans="2:2" ht="16.5" thickBot="1">
      <c r="B409" s="158"/>
    </row>
    <row r="424" spans="2:2" ht="16.5" thickBot="1">
      <c r="B424" s="158"/>
    </row>
    <row r="439" spans="2:2" ht="16.5" thickBot="1">
      <c r="B439" s="158"/>
    </row>
    <row r="454" spans="2:2" ht="16.5" thickBot="1">
      <c r="B454" s="158"/>
    </row>
    <row r="469" spans="2:2" ht="16.5" thickBot="1">
      <c r="B469" s="158"/>
    </row>
  </sheetData>
  <mergeCells count="32">
    <mergeCell ref="D9:D11"/>
    <mergeCell ref="D12:D14"/>
    <mergeCell ref="D15:D17"/>
    <mergeCell ref="D18:D20"/>
    <mergeCell ref="A12:A14"/>
    <mergeCell ref="B12:B14"/>
    <mergeCell ref="C12:C14"/>
    <mergeCell ref="A9:A11"/>
    <mergeCell ref="B9:B11"/>
    <mergeCell ref="C9:C11"/>
    <mergeCell ref="L30:M30"/>
    <mergeCell ref="O30:P30"/>
    <mergeCell ref="A15:A17"/>
    <mergeCell ref="B15:B17"/>
    <mergeCell ref="C15:C17"/>
    <mergeCell ref="A18:A20"/>
    <mergeCell ref="B18:B20"/>
    <mergeCell ref="C18:C20"/>
    <mergeCell ref="A28:C28"/>
    <mergeCell ref="A1:Q1"/>
    <mergeCell ref="A2:Q2"/>
    <mergeCell ref="A3:Q3"/>
    <mergeCell ref="Q4:Q5"/>
    <mergeCell ref="A6:A8"/>
    <mergeCell ref="B6:B8"/>
    <mergeCell ref="C6:C8"/>
    <mergeCell ref="A4:A5"/>
    <mergeCell ref="B4:B5"/>
    <mergeCell ref="C4:C5"/>
    <mergeCell ref="D4:D5"/>
    <mergeCell ref="E4:P4"/>
    <mergeCell ref="D6:D8"/>
  </mergeCells>
  <printOptions horizontalCentered="1"/>
  <pageMargins left="0.51181102362204722" right="0.51181102362204722" top="1.3779527559055118" bottom="0.59055118110236227" header="0.31496062992125984" footer="0.27559055118110237"/>
  <pageSetup paperSize="9" scale="45" orientation="landscape" r:id="rId1"/>
  <headerFooter scaleWithDoc="0" alignWithMargins="0">
    <oddHeader>&amp;L&amp;G</oddHeader>
    <oddFooter>&amp;C&amp;10 &amp;P / &amp;N</oddFooter>
  </headerFooter>
  <rowBreaks count="1" manualBreakCount="1">
    <brk id="25" max="16" man="1"/>
  </rowBreaks>
  <colBreaks count="1" manualBreakCount="1">
    <brk id="15" max="30" man="1"/>
  </colBreaks>
  <legacyDrawingHF r:id="rId2"/>
</worksheet>
</file>

<file path=xl/worksheets/sheet3.xml><?xml version="1.0" encoding="utf-8"?>
<worksheet xmlns="http://schemas.openxmlformats.org/spreadsheetml/2006/main" xmlns:r="http://schemas.openxmlformats.org/officeDocument/2006/relationships">
  <sheetPr codeName="Plan7"/>
  <dimension ref="A1:AP248"/>
  <sheetViews>
    <sheetView showGridLines="0" zoomScale="70" zoomScaleNormal="70" zoomScaleSheetLayoutView="70" workbookViewId="0">
      <pane ySplit="30" topLeftCell="A31" activePane="bottomLeft" state="frozen"/>
      <selection pane="bottomLeft" activeCell="K26" sqref="K26"/>
    </sheetView>
  </sheetViews>
  <sheetFormatPr defaultRowHeight="12" customHeight="1"/>
  <cols>
    <col min="1" max="1" width="2.42578125" style="13" customWidth="1"/>
    <col min="2" max="2" width="8.140625" style="14" customWidth="1"/>
    <col min="3" max="3" width="8" style="14" customWidth="1"/>
    <col min="4" max="4" width="3.28515625" style="14" customWidth="1"/>
    <col min="5" max="5" width="35.28515625" style="100" customWidth="1"/>
    <col min="6" max="8" width="3.28515625" style="100" hidden="1" customWidth="1"/>
    <col min="9" max="9" width="0.85546875" style="100" hidden="1" customWidth="1"/>
    <col min="10" max="10" width="6.5703125" style="100" customWidth="1"/>
    <col min="11" max="11" width="6.85546875" style="13" customWidth="1"/>
    <col min="12" max="13" width="8.85546875" style="13" customWidth="1"/>
    <col min="14" max="14" width="9.42578125" style="13" customWidth="1"/>
    <col min="15" max="15" width="13.140625" style="13" customWidth="1"/>
    <col min="16" max="17" width="3.28515625" style="13" customWidth="1"/>
    <col min="18" max="18" width="3.85546875" style="13" customWidth="1"/>
    <col min="19" max="20" width="3.28515625" style="13" customWidth="1"/>
    <col min="21" max="21" width="18.28515625" style="13" customWidth="1"/>
    <col min="22" max="22" width="3.28515625" style="13" customWidth="1"/>
    <col min="23" max="23" width="8.42578125" style="13" customWidth="1"/>
    <col min="24" max="24" width="7.140625" style="13" customWidth="1"/>
    <col min="25" max="25" width="3.28515625" style="13" customWidth="1"/>
    <col min="26" max="26" width="5.140625" style="13" customWidth="1"/>
    <col min="27" max="28" width="3.28515625" style="13" customWidth="1"/>
    <col min="29" max="29" width="3.140625" style="13" customWidth="1"/>
    <col min="30" max="30" width="4.7109375" style="13" customWidth="1"/>
    <col min="31" max="32" width="3.28515625" style="13" customWidth="1"/>
    <col min="33" max="33" width="2.5703125" style="13" customWidth="1"/>
    <col min="34" max="34" width="8.140625" style="13" customWidth="1"/>
    <col min="35" max="35" width="9.42578125" style="13" customWidth="1"/>
    <col min="36" max="36" width="4.85546875" style="13" customWidth="1"/>
    <col min="37" max="37" width="18" style="16" customWidth="1"/>
    <col min="38" max="38" width="9.85546875" style="13" customWidth="1"/>
    <col min="39" max="40" width="3.28515625" style="13" customWidth="1"/>
    <col min="41" max="41" width="12.7109375" style="13" customWidth="1"/>
    <col min="42" max="42" width="3.28515625" style="17" customWidth="1"/>
    <col min="43" max="43" width="14" style="13" customWidth="1"/>
    <col min="44" max="51" width="3.28515625" style="13" customWidth="1"/>
    <col min="52" max="256" width="9.140625" style="13"/>
    <col min="257" max="257" width="2.42578125" style="13" customWidth="1"/>
    <col min="258" max="258" width="8.140625" style="13" customWidth="1"/>
    <col min="259" max="259" width="8" style="13" customWidth="1"/>
    <col min="260" max="260" width="3.28515625" style="13" customWidth="1"/>
    <col min="261" max="261" width="35.28515625" style="13" customWidth="1"/>
    <col min="262" max="265" width="0" style="13" hidden="1" customWidth="1"/>
    <col min="266" max="266" width="6.5703125" style="13" customWidth="1"/>
    <col min="267" max="267" width="6.85546875" style="13" customWidth="1"/>
    <col min="268" max="269" width="8.85546875" style="13" customWidth="1"/>
    <col min="270" max="270" width="9.42578125" style="13" customWidth="1"/>
    <col min="271" max="271" width="13.140625" style="13" customWidth="1"/>
    <col min="272" max="273" width="3.28515625" style="13" customWidth="1"/>
    <col min="274" max="274" width="3.85546875" style="13" customWidth="1"/>
    <col min="275" max="276" width="3.28515625" style="13" customWidth="1"/>
    <col min="277" max="277" width="18.28515625" style="13" customWidth="1"/>
    <col min="278" max="278" width="3.28515625" style="13" customWidth="1"/>
    <col min="279" max="279" width="8.42578125" style="13" customWidth="1"/>
    <col min="280" max="280" width="7.140625" style="13" customWidth="1"/>
    <col min="281" max="281" width="3.28515625" style="13" customWidth="1"/>
    <col min="282" max="282" width="5.140625" style="13" customWidth="1"/>
    <col min="283" max="284" width="3.28515625" style="13" customWidth="1"/>
    <col min="285" max="285" width="3.140625" style="13" customWidth="1"/>
    <col min="286" max="286" width="4.7109375" style="13" customWidth="1"/>
    <col min="287" max="288" width="3.28515625" style="13" customWidth="1"/>
    <col min="289" max="289" width="2.5703125" style="13" customWidth="1"/>
    <col min="290" max="290" width="8.140625" style="13" customWidth="1"/>
    <col min="291" max="291" width="9.42578125" style="13" customWidth="1"/>
    <col min="292" max="292" width="4.85546875" style="13" customWidth="1"/>
    <col min="293" max="293" width="18" style="13" customWidth="1"/>
    <col min="294" max="294" width="9.85546875" style="13" customWidth="1"/>
    <col min="295" max="296" width="3.28515625" style="13" customWidth="1"/>
    <col min="297" max="297" width="12.7109375" style="13" customWidth="1"/>
    <col min="298" max="298" width="3.28515625" style="13" customWidth="1"/>
    <col min="299" max="299" width="14" style="13" customWidth="1"/>
    <col min="300" max="307" width="3.28515625" style="13" customWidth="1"/>
    <col min="308" max="512" width="9.140625" style="13"/>
    <col min="513" max="513" width="2.42578125" style="13" customWidth="1"/>
    <col min="514" max="514" width="8.140625" style="13" customWidth="1"/>
    <col min="515" max="515" width="8" style="13" customWidth="1"/>
    <col min="516" max="516" width="3.28515625" style="13" customWidth="1"/>
    <col min="517" max="517" width="35.28515625" style="13" customWidth="1"/>
    <col min="518" max="521" width="0" style="13" hidden="1" customWidth="1"/>
    <col min="522" max="522" width="6.5703125" style="13" customWidth="1"/>
    <col min="523" max="523" width="6.85546875" style="13" customWidth="1"/>
    <col min="524" max="525" width="8.85546875" style="13" customWidth="1"/>
    <col min="526" max="526" width="9.42578125" style="13" customWidth="1"/>
    <col min="527" max="527" width="13.140625" style="13" customWidth="1"/>
    <col min="528" max="529" width="3.28515625" style="13" customWidth="1"/>
    <col min="530" max="530" width="3.85546875" style="13" customWidth="1"/>
    <col min="531" max="532" width="3.28515625" style="13" customWidth="1"/>
    <col min="533" max="533" width="18.28515625" style="13" customWidth="1"/>
    <col min="534" max="534" width="3.28515625" style="13" customWidth="1"/>
    <col min="535" max="535" width="8.42578125" style="13" customWidth="1"/>
    <col min="536" max="536" width="7.140625" style="13" customWidth="1"/>
    <col min="537" max="537" width="3.28515625" style="13" customWidth="1"/>
    <col min="538" max="538" width="5.140625" style="13" customWidth="1"/>
    <col min="539" max="540" width="3.28515625" style="13" customWidth="1"/>
    <col min="541" max="541" width="3.140625" style="13" customWidth="1"/>
    <col min="542" max="542" width="4.7109375" style="13" customWidth="1"/>
    <col min="543" max="544" width="3.28515625" style="13" customWidth="1"/>
    <col min="545" max="545" width="2.5703125" style="13" customWidth="1"/>
    <col min="546" max="546" width="8.140625" style="13" customWidth="1"/>
    <col min="547" max="547" width="9.42578125" style="13" customWidth="1"/>
    <col min="548" max="548" width="4.85546875" style="13" customWidth="1"/>
    <col min="549" max="549" width="18" style="13" customWidth="1"/>
    <col min="550" max="550" width="9.85546875" style="13" customWidth="1"/>
    <col min="551" max="552" width="3.28515625" style="13" customWidth="1"/>
    <col min="553" max="553" width="12.7109375" style="13" customWidth="1"/>
    <col min="554" max="554" width="3.28515625" style="13" customWidth="1"/>
    <col min="555" max="555" width="14" style="13" customWidth="1"/>
    <col min="556" max="563" width="3.28515625" style="13" customWidth="1"/>
    <col min="564" max="768" width="9.140625" style="13"/>
    <col min="769" max="769" width="2.42578125" style="13" customWidth="1"/>
    <col min="770" max="770" width="8.140625" style="13" customWidth="1"/>
    <col min="771" max="771" width="8" style="13" customWidth="1"/>
    <col min="772" max="772" width="3.28515625" style="13" customWidth="1"/>
    <col min="773" max="773" width="35.28515625" style="13" customWidth="1"/>
    <col min="774" max="777" width="0" style="13" hidden="1" customWidth="1"/>
    <col min="778" max="778" width="6.5703125" style="13" customWidth="1"/>
    <col min="779" max="779" width="6.85546875" style="13" customWidth="1"/>
    <col min="780" max="781" width="8.85546875" style="13" customWidth="1"/>
    <col min="782" max="782" width="9.42578125" style="13" customWidth="1"/>
    <col min="783" max="783" width="13.140625" style="13" customWidth="1"/>
    <col min="784" max="785" width="3.28515625" style="13" customWidth="1"/>
    <col min="786" max="786" width="3.85546875" style="13" customWidth="1"/>
    <col min="787" max="788" width="3.28515625" style="13" customWidth="1"/>
    <col min="789" max="789" width="18.28515625" style="13" customWidth="1"/>
    <col min="790" max="790" width="3.28515625" style="13" customWidth="1"/>
    <col min="791" max="791" width="8.42578125" style="13" customWidth="1"/>
    <col min="792" max="792" width="7.140625" style="13" customWidth="1"/>
    <col min="793" max="793" width="3.28515625" style="13" customWidth="1"/>
    <col min="794" max="794" width="5.140625" style="13" customWidth="1"/>
    <col min="795" max="796" width="3.28515625" style="13" customWidth="1"/>
    <col min="797" max="797" width="3.140625" style="13" customWidth="1"/>
    <col min="798" max="798" width="4.7109375" style="13" customWidth="1"/>
    <col min="799" max="800" width="3.28515625" style="13" customWidth="1"/>
    <col min="801" max="801" width="2.5703125" style="13" customWidth="1"/>
    <col min="802" max="802" width="8.140625" style="13" customWidth="1"/>
    <col min="803" max="803" width="9.42578125" style="13" customWidth="1"/>
    <col min="804" max="804" width="4.85546875" style="13" customWidth="1"/>
    <col min="805" max="805" width="18" style="13" customWidth="1"/>
    <col min="806" max="806" width="9.85546875" style="13" customWidth="1"/>
    <col min="807" max="808" width="3.28515625" style="13" customWidth="1"/>
    <col min="809" max="809" width="12.7109375" style="13" customWidth="1"/>
    <col min="810" max="810" width="3.28515625" style="13" customWidth="1"/>
    <col min="811" max="811" width="14" style="13" customWidth="1"/>
    <col min="812" max="819" width="3.28515625" style="13" customWidth="1"/>
    <col min="820" max="1024" width="9.140625" style="13"/>
    <col min="1025" max="1025" width="2.42578125" style="13" customWidth="1"/>
    <col min="1026" max="1026" width="8.140625" style="13" customWidth="1"/>
    <col min="1027" max="1027" width="8" style="13" customWidth="1"/>
    <col min="1028" max="1028" width="3.28515625" style="13" customWidth="1"/>
    <col min="1029" max="1029" width="35.28515625" style="13" customWidth="1"/>
    <col min="1030" max="1033" width="0" style="13" hidden="1" customWidth="1"/>
    <col min="1034" max="1034" width="6.5703125" style="13" customWidth="1"/>
    <col min="1035" max="1035" width="6.85546875" style="13" customWidth="1"/>
    <col min="1036" max="1037" width="8.85546875" style="13" customWidth="1"/>
    <col min="1038" max="1038" width="9.42578125" style="13" customWidth="1"/>
    <col min="1039" max="1039" width="13.140625" style="13" customWidth="1"/>
    <col min="1040" max="1041" width="3.28515625" style="13" customWidth="1"/>
    <col min="1042" max="1042" width="3.85546875" style="13" customWidth="1"/>
    <col min="1043" max="1044" width="3.28515625" style="13" customWidth="1"/>
    <col min="1045" max="1045" width="18.28515625" style="13" customWidth="1"/>
    <col min="1046" max="1046" width="3.28515625" style="13" customWidth="1"/>
    <col min="1047" max="1047" width="8.42578125" style="13" customWidth="1"/>
    <col min="1048" max="1048" width="7.140625" style="13" customWidth="1"/>
    <col min="1049" max="1049" width="3.28515625" style="13" customWidth="1"/>
    <col min="1050" max="1050" width="5.140625" style="13" customWidth="1"/>
    <col min="1051" max="1052" width="3.28515625" style="13" customWidth="1"/>
    <col min="1053" max="1053" width="3.140625" style="13" customWidth="1"/>
    <col min="1054" max="1054" width="4.7109375" style="13" customWidth="1"/>
    <col min="1055" max="1056" width="3.28515625" style="13" customWidth="1"/>
    <col min="1057" max="1057" width="2.5703125" style="13" customWidth="1"/>
    <col min="1058" max="1058" width="8.140625" style="13" customWidth="1"/>
    <col min="1059" max="1059" width="9.42578125" style="13" customWidth="1"/>
    <col min="1060" max="1060" width="4.85546875" style="13" customWidth="1"/>
    <col min="1061" max="1061" width="18" style="13" customWidth="1"/>
    <col min="1062" max="1062" width="9.85546875" style="13" customWidth="1"/>
    <col min="1063" max="1064" width="3.28515625" style="13" customWidth="1"/>
    <col min="1065" max="1065" width="12.7109375" style="13" customWidth="1"/>
    <col min="1066" max="1066" width="3.28515625" style="13" customWidth="1"/>
    <col min="1067" max="1067" width="14" style="13" customWidth="1"/>
    <col min="1068" max="1075" width="3.28515625" style="13" customWidth="1"/>
    <col min="1076" max="1280" width="9.140625" style="13"/>
    <col min="1281" max="1281" width="2.42578125" style="13" customWidth="1"/>
    <col min="1282" max="1282" width="8.140625" style="13" customWidth="1"/>
    <col min="1283" max="1283" width="8" style="13" customWidth="1"/>
    <col min="1284" max="1284" width="3.28515625" style="13" customWidth="1"/>
    <col min="1285" max="1285" width="35.28515625" style="13" customWidth="1"/>
    <col min="1286" max="1289" width="0" style="13" hidden="1" customWidth="1"/>
    <col min="1290" max="1290" width="6.5703125" style="13" customWidth="1"/>
    <col min="1291" max="1291" width="6.85546875" style="13" customWidth="1"/>
    <col min="1292" max="1293" width="8.85546875" style="13" customWidth="1"/>
    <col min="1294" max="1294" width="9.42578125" style="13" customWidth="1"/>
    <col min="1295" max="1295" width="13.140625" style="13" customWidth="1"/>
    <col min="1296" max="1297" width="3.28515625" style="13" customWidth="1"/>
    <col min="1298" max="1298" width="3.85546875" style="13" customWidth="1"/>
    <col min="1299" max="1300" width="3.28515625" style="13" customWidth="1"/>
    <col min="1301" max="1301" width="18.28515625" style="13" customWidth="1"/>
    <col min="1302" max="1302" width="3.28515625" style="13" customWidth="1"/>
    <col min="1303" max="1303" width="8.42578125" style="13" customWidth="1"/>
    <col min="1304" max="1304" width="7.140625" style="13" customWidth="1"/>
    <col min="1305" max="1305" width="3.28515625" style="13" customWidth="1"/>
    <col min="1306" max="1306" width="5.140625" style="13" customWidth="1"/>
    <col min="1307" max="1308" width="3.28515625" style="13" customWidth="1"/>
    <col min="1309" max="1309" width="3.140625" style="13" customWidth="1"/>
    <col min="1310" max="1310" width="4.7109375" style="13" customWidth="1"/>
    <col min="1311" max="1312" width="3.28515625" style="13" customWidth="1"/>
    <col min="1313" max="1313" width="2.5703125" style="13" customWidth="1"/>
    <col min="1314" max="1314" width="8.140625" style="13" customWidth="1"/>
    <col min="1315" max="1315" width="9.42578125" style="13" customWidth="1"/>
    <col min="1316" max="1316" width="4.85546875" style="13" customWidth="1"/>
    <col min="1317" max="1317" width="18" style="13" customWidth="1"/>
    <col min="1318" max="1318" width="9.85546875" style="13" customWidth="1"/>
    <col min="1319" max="1320" width="3.28515625" style="13" customWidth="1"/>
    <col min="1321" max="1321" width="12.7109375" style="13" customWidth="1"/>
    <col min="1322" max="1322" width="3.28515625" style="13" customWidth="1"/>
    <col min="1323" max="1323" width="14" style="13" customWidth="1"/>
    <col min="1324" max="1331" width="3.28515625" style="13" customWidth="1"/>
    <col min="1332" max="1536" width="9.140625" style="13"/>
    <col min="1537" max="1537" width="2.42578125" style="13" customWidth="1"/>
    <col min="1538" max="1538" width="8.140625" style="13" customWidth="1"/>
    <col min="1539" max="1539" width="8" style="13" customWidth="1"/>
    <col min="1540" max="1540" width="3.28515625" style="13" customWidth="1"/>
    <col min="1541" max="1541" width="35.28515625" style="13" customWidth="1"/>
    <col min="1542" max="1545" width="0" style="13" hidden="1" customWidth="1"/>
    <col min="1546" max="1546" width="6.5703125" style="13" customWidth="1"/>
    <col min="1547" max="1547" width="6.85546875" style="13" customWidth="1"/>
    <col min="1548" max="1549" width="8.85546875" style="13" customWidth="1"/>
    <col min="1550" max="1550" width="9.42578125" style="13" customWidth="1"/>
    <col min="1551" max="1551" width="13.140625" style="13" customWidth="1"/>
    <col min="1552" max="1553" width="3.28515625" style="13" customWidth="1"/>
    <col min="1554" max="1554" width="3.85546875" style="13" customWidth="1"/>
    <col min="1555" max="1556" width="3.28515625" style="13" customWidth="1"/>
    <col min="1557" max="1557" width="18.28515625" style="13" customWidth="1"/>
    <col min="1558" max="1558" width="3.28515625" style="13" customWidth="1"/>
    <col min="1559" max="1559" width="8.42578125" style="13" customWidth="1"/>
    <col min="1560" max="1560" width="7.140625" style="13" customWidth="1"/>
    <col min="1561" max="1561" width="3.28515625" style="13" customWidth="1"/>
    <col min="1562" max="1562" width="5.140625" style="13" customWidth="1"/>
    <col min="1563" max="1564" width="3.28515625" style="13" customWidth="1"/>
    <col min="1565" max="1565" width="3.140625" style="13" customWidth="1"/>
    <col min="1566" max="1566" width="4.7109375" style="13" customWidth="1"/>
    <col min="1567" max="1568" width="3.28515625" style="13" customWidth="1"/>
    <col min="1569" max="1569" width="2.5703125" style="13" customWidth="1"/>
    <col min="1570" max="1570" width="8.140625" style="13" customWidth="1"/>
    <col min="1571" max="1571" width="9.42578125" style="13" customWidth="1"/>
    <col min="1572" max="1572" width="4.85546875" style="13" customWidth="1"/>
    <col min="1573" max="1573" width="18" style="13" customWidth="1"/>
    <col min="1574" max="1574" width="9.85546875" style="13" customWidth="1"/>
    <col min="1575" max="1576" width="3.28515625" style="13" customWidth="1"/>
    <col min="1577" max="1577" width="12.7109375" style="13" customWidth="1"/>
    <col min="1578" max="1578" width="3.28515625" style="13" customWidth="1"/>
    <col min="1579" max="1579" width="14" style="13" customWidth="1"/>
    <col min="1580" max="1587" width="3.28515625" style="13" customWidth="1"/>
    <col min="1588" max="1792" width="9.140625" style="13"/>
    <col min="1793" max="1793" width="2.42578125" style="13" customWidth="1"/>
    <col min="1794" max="1794" width="8.140625" style="13" customWidth="1"/>
    <col min="1795" max="1795" width="8" style="13" customWidth="1"/>
    <col min="1796" max="1796" width="3.28515625" style="13" customWidth="1"/>
    <col min="1797" max="1797" width="35.28515625" style="13" customWidth="1"/>
    <col min="1798" max="1801" width="0" style="13" hidden="1" customWidth="1"/>
    <col min="1802" max="1802" width="6.5703125" style="13" customWidth="1"/>
    <col min="1803" max="1803" width="6.85546875" style="13" customWidth="1"/>
    <col min="1804" max="1805" width="8.85546875" style="13" customWidth="1"/>
    <col min="1806" max="1806" width="9.42578125" style="13" customWidth="1"/>
    <col min="1807" max="1807" width="13.140625" style="13" customWidth="1"/>
    <col min="1808" max="1809" width="3.28515625" style="13" customWidth="1"/>
    <col min="1810" max="1810" width="3.85546875" style="13" customWidth="1"/>
    <col min="1811" max="1812" width="3.28515625" style="13" customWidth="1"/>
    <col min="1813" max="1813" width="18.28515625" style="13" customWidth="1"/>
    <col min="1814" max="1814" width="3.28515625" style="13" customWidth="1"/>
    <col min="1815" max="1815" width="8.42578125" style="13" customWidth="1"/>
    <col min="1816" max="1816" width="7.140625" style="13" customWidth="1"/>
    <col min="1817" max="1817" width="3.28515625" style="13" customWidth="1"/>
    <col min="1818" max="1818" width="5.140625" style="13" customWidth="1"/>
    <col min="1819" max="1820" width="3.28515625" style="13" customWidth="1"/>
    <col min="1821" max="1821" width="3.140625" style="13" customWidth="1"/>
    <col min="1822" max="1822" width="4.7109375" style="13" customWidth="1"/>
    <col min="1823" max="1824" width="3.28515625" style="13" customWidth="1"/>
    <col min="1825" max="1825" width="2.5703125" style="13" customWidth="1"/>
    <col min="1826" max="1826" width="8.140625" style="13" customWidth="1"/>
    <col min="1827" max="1827" width="9.42578125" style="13" customWidth="1"/>
    <col min="1828" max="1828" width="4.85546875" style="13" customWidth="1"/>
    <col min="1829" max="1829" width="18" style="13" customWidth="1"/>
    <col min="1830" max="1830" width="9.85546875" style="13" customWidth="1"/>
    <col min="1831" max="1832" width="3.28515625" style="13" customWidth="1"/>
    <col min="1833" max="1833" width="12.7109375" style="13" customWidth="1"/>
    <col min="1834" max="1834" width="3.28515625" style="13" customWidth="1"/>
    <col min="1835" max="1835" width="14" style="13" customWidth="1"/>
    <col min="1836" max="1843" width="3.28515625" style="13" customWidth="1"/>
    <col min="1844" max="2048" width="9.140625" style="13"/>
    <col min="2049" max="2049" width="2.42578125" style="13" customWidth="1"/>
    <col min="2050" max="2050" width="8.140625" style="13" customWidth="1"/>
    <col min="2051" max="2051" width="8" style="13" customWidth="1"/>
    <col min="2052" max="2052" width="3.28515625" style="13" customWidth="1"/>
    <col min="2053" max="2053" width="35.28515625" style="13" customWidth="1"/>
    <col min="2054" max="2057" width="0" style="13" hidden="1" customWidth="1"/>
    <col min="2058" max="2058" width="6.5703125" style="13" customWidth="1"/>
    <col min="2059" max="2059" width="6.85546875" style="13" customWidth="1"/>
    <col min="2060" max="2061" width="8.85546875" style="13" customWidth="1"/>
    <col min="2062" max="2062" width="9.42578125" style="13" customWidth="1"/>
    <col min="2063" max="2063" width="13.140625" style="13" customWidth="1"/>
    <col min="2064" max="2065" width="3.28515625" style="13" customWidth="1"/>
    <col min="2066" max="2066" width="3.85546875" style="13" customWidth="1"/>
    <col min="2067" max="2068" width="3.28515625" style="13" customWidth="1"/>
    <col min="2069" max="2069" width="18.28515625" style="13" customWidth="1"/>
    <col min="2070" max="2070" width="3.28515625" style="13" customWidth="1"/>
    <col min="2071" max="2071" width="8.42578125" style="13" customWidth="1"/>
    <col min="2072" max="2072" width="7.140625" style="13" customWidth="1"/>
    <col min="2073" max="2073" width="3.28515625" style="13" customWidth="1"/>
    <col min="2074" max="2074" width="5.140625" style="13" customWidth="1"/>
    <col min="2075" max="2076" width="3.28515625" style="13" customWidth="1"/>
    <col min="2077" max="2077" width="3.140625" style="13" customWidth="1"/>
    <col min="2078" max="2078" width="4.7109375" style="13" customWidth="1"/>
    <col min="2079" max="2080" width="3.28515625" style="13" customWidth="1"/>
    <col min="2081" max="2081" width="2.5703125" style="13" customWidth="1"/>
    <col min="2082" max="2082" width="8.140625" style="13" customWidth="1"/>
    <col min="2083" max="2083" width="9.42578125" style="13" customWidth="1"/>
    <col min="2084" max="2084" width="4.85546875" style="13" customWidth="1"/>
    <col min="2085" max="2085" width="18" style="13" customWidth="1"/>
    <col min="2086" max="2086" width="9.85546875" style="13" customWidth="1"/>
    <col min="2087" max="2088" width="3.28515625" style="13" customWidth="1"/>
    <col min="2089" max="2089" width="12.7109375" style="13" customWidth="1"/>
    <col min="2090" max="2090" width="3.28515625" style="13" customWidth="1"/>
    <col min="2091" max="2091" width="14" style="13" customWidth="1"/>
    <col min="2092" max="2099" width="3.28515625" style="13" customWidth="1"/>
    <col min="2100" max="2304" width="9.140625" style="13"/>
    <col min="2305" max="2305" width="2.42578125" style="13" customWidth="1"/>
    <col min="2306" max="2306" width="8.140625" style="13" customWidth="1"/>
    <col min="2307" max="2307" width="8" style="13" customWidth="1"/>
    <col min="2308" max="2308" width="3.28515625" style="13" customWidth="1"/>
    <col min="2309" max="2309" width="35.28515625" style="13" customWidth="1"/>
    <col min="2310" max="2313" width="0" style="13" hidden="1" customWidth="1"/>
    <col min="2314" max="2314" width="6.5703125" style="13" customWidth="1"/>
    <col min="2315" max="2315" width="6.85546875" style="13" customWidth="1"/>
    <col min="2316" max="2317" width="8.85546875" style="13" customWidth="1"/>
    <col min="2318" max="2318" width="9.42578125" style="13" customWidth="1"/>
    <col min="2319" max="2319" width="13.140625" style="13" customWidth="1"/>
    <col min="2320" max="2321" width="3.28515625" style="13" customWidth="1"/>
    <col min="2322" max="2322" width="3.85546875" style="13" customWidth="1"/>
    <col min="2323" max="2324" width="3.28515625" style="13" customWidth="1"/>
    <col min="2325" max="2325" width="18.28515625" style="13" customWidth="1"/>
    <col min="2326" max="2326" width="3.28515625" style="13" customWidth="1"/>
    <col min="2327" max="2327" width="8.42578125" style="13" customWidth="1"/>
    <col min="2328" max="2328" width="7.140625" style="13" customWidth="1"/>
    <col min="2329" max="2329" width="3.28515625" style="13" customWidth="1"/>
    <col min="2330" max="2330" width="5.140625" style="13" customWidth="1"/>
    <col min="2331" max="2332" width="3.28515625" style="13" customWidth="1"/>
    <col min="2333" max="2333" width="3.140625" style="13" customWidth="1"/>
    <col min="2334" max="2334" width="4.7109375" style="13" customWidth="1"/>
    <col min="2335" max="2336" width="3.28515625" style="13" customWidth="1"/>
    <col min="2337" max="2337" width="2.5703125" style="13" customWidth="1"/>
    <col min="2338" max="2338" width="8.140625" style="13" customWidth="1"/>
    <col min="2339" max="2339" width="9.42578125" style="13" customWidth="1"/>
    <col min="2340" max="2340" width="4.85546875" style="13" customWidth="1"/>
    <col min="2341" max="2341" width="18" style="13" customWidth="1"/>
    <col min="2342" max="2342" width="9.85546875" style="13" customWidth="1"/>
    <col min="2343" max="2344" width="3.28515625" style="13" customWidth="1"/>
    <col min="2345" max="2345" width="12.7109375" style="13" customWidth="1"/>
    <col min="2346" max="2346" width="3.28515625" style="13" customWidth="1"/>
    <col min="2347" max="2347" width="14" style="13" customWidth="1"/>
    <col min="2348" max="2355" width="3.28515625" style="13" customWidth="1"/>
    <col min="2356" max="2560" width="9.140625" style="13"/>
    <col min="2561" max="2561" width="2.42578125" style="13" customWidth="1"/>
    <col min="2562" max="2562" width="8.140625" style="13" customWidth="1"/>
    <col min="2563" max="2563" width="8" style="13" customWidth="1"/>
    <col min="2564" max="2564" width="3.28515625" style="13" customWidth="1"/>
    <col min="2565" max="2565" width="35.28515625" style="13" customWidth="1"/>
    <col min="2566" max="2569" width="0" style="13" hidden="1" customWidth="1"/>
    <col min="2570" max="2570" width="6.5703125" style="13" customWidth="1"/>
    <col min="2571" max="2571" width="6.85546875" style="13" customWidth="1"/>
    <col min="2572" max="2573" width="8.85546875" style="13" customWidth="1"/>
    <col min="2574" max="2574" width="9.42578125" style="13" customWidth="1"/>
    <col min="2575" max="2575" width="13.140625" style="13" customWidth="1"/>
    <col min="2576" max="2577" width="3.28515625" style="13" customWidth="1"/>
    <col min="2578" max="2578" width="3.85546875" style="13" customWidth="1"/>
    <col min="2579" max="2580" width="3.28515625" style="13" customWidth="1"/>
    <col min="2581" max="2581" width="18.28515625" style="13" customWidth="1"/>
    <col min="2582" max="2582" width="3.28515625" style="13" customWidth="1"/>
    <col min="2583" max="2583" width="8.42578125" style="13" customWidth="1"/>
    <col min="2584" max="2584" width="7.140625" style="13" customWidth="1"/>
    <col min="2585" max="2585" width="3.28515625" style="13" customWidth="1"/>
    <col min="2586" max="2586" width="5.140625" style="13" customWidth="1"/>
    <col min="2587" max="2588" width="3.28515625" style="13" customWidth="1"/>
    <col min="2589" max="2589" width="3.140625" style="13" customWidth="1"/>
    <col min="2590" max="2590" width="4.7109375" style="13" customWidth="1"/>
    <col min="2591" max="2592" width="3.28515625" style="13" customWidth="1"/>
    <col min="2593" max="2593" width="2.5703125" style="13" customWidth="1"/>
    <col min="2594" max="2594" width="8.140625" style="13" customWidth="1"/>
    <col min="2595" max="2595" width="9.42578125" style="13" customWidth="1"/>
    <col min="2596" max="2596" width="4.85546875" style="13" customWidth="1"/>
    <col min="2597" max="2597" width="18" style="13" customWidth="1"/>
    <col min="2598" max="2598" width="9.85546875" style="13" customWidth="1"/>
    <col min="2599" max="2600" width="3.28515625" style="13" customWidth="1"/>
    <col min="2601" max="2601" width="12.7109375" style="13" customWidth="1"/>
    <col min="2602" max="2602" width="3.28515625" style="13" customWidth="1"/>
    <col min="2603" max="2603" width="14" style="13" customWidth="1"/>
    <col min="2604" max="2611" width="3.28515625" style="13" customWidth="1"/>
    <col min="2612" max="2816" width="9.140625" style="13"/>
    <col min="2817" max="2817" width="2.42578125" style="13" customWidth="1"/>
    <col min="2818" max="2818" width="8.140625" style="13" customWidth="1"/>
    <col min="2819" max="2819" width="8" style="13" customWidth="1"/>
    <col min="2820" max="2820" width="3.28515625" style="13" customWidth="1"/>
    <col min="2821" max="2821" width="35.28515625" style="13" customWidth="1"/>
    <col min="2822" max="2825" width="0" style="13" hidden="1" customWidth="1"/>
    <col min="2826" max="2826" width="6.5703125" style="13" customWidth="1"/>
    <col min="2827" max="2827" width="6.85546875" style="13" customWidth="1"/>
    <col min="2828" max="2829" width="8.85546875" style="13" customWidth="1"/>
    <col min="2830" max="2830" width="9.42578125" style="13" customWidth="1"/>
    <col min="2831" max="2831" width="13.140625" style="13" customWidth="1"/>
    <col min="2832" max="2833" width="3.28515625" style="13" customWidth="1"/>
    <col min="2834" max="2834" width="3.85546875" style="13" customWidth="1"/>
    <col min="2835" max="2836" width="3.28515625" style="13" customWidth="1"/>
    <col min="2837" max="2837" width="18.28515625" style="13" customWidth="1"/>
    <col min="2838" max="2838" width="3.28515625" style="13" customWidth="1"/>
    <col min="2839" max="2839" width="8.42578125" style="13" customWidth="1"/>
    <col min="2840" max="2840" width="7.140625" style="13" customWidth="1"/>
    <col min="2841" max="2841" width="3.28515625" style="13" customWidth="1"/>
    <col min="2842" max="2842" width="5.140625" style="13" customWidth="1"/>
    <col min="2843" max="2844" width="3.28515625" style="13" customWidth="1"/>
    <col min="2845" max="2845" width="3.140625" style="13" customWidth="1"/>
    <col min="2846" max="2846" width="4.7109375" style="13" customWidth="1"/>
    <col min="2847" max="2848" width="3.28515625" style="13" customWidth="1"/>
    <col min="2849" max="2849" width="2.5703125" style="13" customWidth="1"/>
    <col min="2850" max="2850" width="8.140625" style="13" customWidth="1"/>
    <col min="2851" max="2851" width="9.42578125" style="13" customWidth="1"/>
    <col min="2852" max="2852" width="4.85546875" style="13" customWidth="1"/>
    <col min="2853" max="2853" width="18" style="13" customWidth="1"/>
    <col min="2854" max="2854" width="9.85546875" style="13" customWidth="1"/>
    <col min="2855" max="2856" width="3.28515625" style="13" customWidth="1"/>
    <col min="2857" max="2857" width="12.7109375" style="13" customWidth="1"/>
    <col min="2858" max="2858" width="3.28515625" style="13" customWidth="1"/>
    <col min="2859" max="2859" width="14" style="13" customWidth="1"/>
    <col min="2860" max="2867" width="3.28515625" style="13" customWidth="1"/>
    <col min="2868" max="3072" width="9.140625" style="13"/>
    <col min="3073" max="3073" width="2.42578125" style="13" customWidth="1"/>
    <col min="3074" max="3074" width="8.140625" style="13" customWidth="1"/>
    <col min="3075" max="3075" width="8" style="13" customWidth="1"/>
    <col min="3076" max="3076" width="3.28515625" style="13" customWidth="1"/>
    <col min="3077" max="3077" width="35.28515625" style="13" customWidth="1"/>
    <col min="3078" max="3081" width="0" style="13" hidden="1" customWidth="1"/>
    <col min="3082" max="3082" width="6.5703125" style="13" customWidth="1"/>
    <col min="3083" max="3083" width="6.85546875" style="13" customWidth="1"/>
    <col min="3084" max="3085" width="8.85546875" style="13" customWidth="1"/>
    <col min="3086" max="3086" width="9.42578125" style="13" customWidth="1"/>
    <col min="3087" max="3087" width="13.140625" style="13" customWidth="1"/>
    <col min="3088" max="3089" width="3.28515625" style="13" customWidth="1"/>
    <col min="3090" max="3090" width="3.85546875" style="13" customWidth="1"/>
    <col min="3091" max="3092" width="3.28515625" style="13" customWidth="1"/>
    <col min="3093" max="3093" width="18.28515625" style="13" customWidth="1"/>
    <col min="3094" max="3094" width="3.28515625" style="13" customWidth="1"/>
    <col min="3095" max="3095" width="8.42578125" style="13" customWidth="1"/>
    <col min="3096" max="3096" width="7.140625" style="13" customWidth="1"/>
    <col min="3097" max="3097" width="3.28515625" style="13" customWidth="1"/>
    <col min="3098" max="3098" width="5.140625" style="13" customWidth="1"/>
    <col min="3099" max="3100" width="3.28515625" style="13" customWidth="1"/>
    <col min="3101" max="3101" width="3.140625" style="13" customWidth="1"/>
    <col min="3102" max="3102" width="4.7109375" style="13" customWidth="1"/>
    <col min="3103" max="3104" width="3.28515625" style="13" customWidth="1"/>
    <col min="3105" max="3105" width="2.5703125" style="13" customWidth="1"/>
    <col min="3106" max="3106" width="8.140625" style="13" customWidth="1"/>
    <col min="3107" max="3107" width="9.42578125" style="13" customWidth="1"/>
    <col min="3108" max="3108" width="4.85546875" style="13" customWidth="1"/>
    <col min="3109" max="3109" width="18" style="13" customWidth="1"/>
    <col min="3110" max="3110" width="9.85546875" style="13" customWidth="1"/>
    <col min="3111" max="3112" width="3.28515625" style="13" customWidth="1"/>
    <col min="3113" max="3113" width="12.7109375" style="13" customWidth="1"/>
    <col min="3114" max="3114" width="3.28515625" style="13" customWidth="1"/>
    <col min="3115" max="3115" width="14" style="13" customWidth="1"/>
    <col min="3116" max="3123" width="3.28515625" style="13" customWidth="1"/>
    <col min="3124" max="3328" width="9.140625" style="13"/>
    <col min="3329" max="3329" width="2.42578125" style="13" customWidth="1"/>
    <col min="3330" max="3330" width="8.140625" style="13" customWidth="1"/>
    <col min="3331" max="3331" width="8" style="13" customWidth="1"/>
    <col min="3332" max="3332" width="3.28515625" style="13" customWidth="1"/>
    <col min="3333" max="3333" width="35.28515625" style="13" customWidth="1"/>
    <col min="3334" max="3337" width="0" style="13" hidden="1" customWidth="1"/>
    <col min="3338" max="3338" width="6.5703125" style="13" customWidth="1"/>
    <col min="3339" max="3339" width="6.85546875" style="13" customWidth="1"/>
    <col min="3340" max="3341" width="8.85546875" style="13" customWidth="1"/>
    <col min="3342" max="3342" width="9.42578125" style="13" customWidth="1"/>
    <col min="3343" max="3343" width="13.140625" style="13" customWidth="1"/>
    <col min="3344" max="3345" width="3.28515625" style="13" customWidth="1"/>
    <col min="3346" max="3346" width="3.85546875" style="13" customWidth="1"/>
    <col min="3347" max="3348" width="3.28515625" style="13" customWidth="1"/>
    <col min="3349" max="3349" width="18.28515625" style="13" customWidth="1"/>
    <col min="3350" max="3350" width="3.28515625" style="13" customWidth="1"/>
    <col min="3351" max="3351" width="8.42578125" style="13" customWidth="1"/>
    <col min="3352" max="3352" width="7.140625" style="13" customWidth="1"/>
    <col min="3353" max="3353" width="3.28515625" style="13" customWidth="1"/>
    <col min="3354" max="3354" width="5.140625" style="13" customWidth="1"/>
    <col min="3355" max="3356" width="3.28515625" style="13" customWidth="1"/>
    <col min="3357" max="3357" width="3.140625" style="13" customWidth="1"/>
    <col min="3358" max="3358" width="4.7109375" style="13" customWidth="1"/>
    <col min="3359" max="3360" width="3.28515625" style="13" customWidth="1"/>
    <col min="3361" max="3361" width="2.5703125" style="13" customWidth="1"/>
    <col min="3362" max="3362" width="8.140625" style="13" customWidth="1"/>
    <col min="3363" max="3363" width="9.42578125" style="13" customWidth="1"/>
    <col min="3364" max="3364" width="4.85546875" style="13" customWidth="1"/>
    <col min="3365" max="3365" width="18" style="13" customWidth="1"/>
    <col min="3366" max="3366" width="9.85546875" style="13" customWidth="1"/>
    <col min="3367" max="3368" width="3.28515625" style="13" customWidth="1"/>
    <col min="3369" max="3369" width="12.7109375" style="13" customWidth="1"/>
    <col min="3370" max="3370" width="3.28515625" style="13" customWidth="1"/>
    <col min="3371" max="3371" width="14" style="13" customWidth="1"/>
    <col min="3372" max="3379" width="3.28515625" style="13" customWidth="1"/>
    <col min="3380" max="3584" width="9.140625" style="13"/>
    <col min="3585" max="3585" width="2.42578125" style="13" customWidth="1"/>
    <col min="3586" max="3586" width="8.140625" style="13" customWidth="1"/>
    <col min="3587" max="3587" width="8" style="13" customWidth="1"/>
    <col min="3588" max="3588" width="3.28515625" style="13" customWidth="1"/>
    <col min="3589" max="3589" width="35.28515625" style="13" customWidth="1"/>
    <col min="3590" max="3593" width="0" style="13" hidden="1" customWidth="1"/>
    <col min="3594" max="3594" width="6.5703125" style="13" customWidth="1"/>
    <col min="3595" max="3595" width="6.85546875" style="13" customWidth="1"/>
    <col min="3596" max="3597" width="8.85546875" style="13" customWidth="1"/>
    <col min="3598" max="3598" width="9.42578125" style="13" customWidth="1"/>
    <col min="3599" max="3599" width="13.140625" style="13" customWidth="1"/>
    <col min="3600" max="3601" width="3.28515625" style="13" customWidth="1"/>
    <col min="3602" max="3602" width="3.85546875" style="13" customWidth="1"/>
    <col min="3603" max="3604" width="3.28515625" style="13" customWidth="1"/>
    <col min="3605" max="3605" width="18.28515625" style="13" customWidth="1"/>
    <col min="3606" max="3606" width="3.28515625" style="13" customWidth="1"/>
    <col min="3607" max="3607" width="8.42578125" style="13" customWidth="1"/>
    <col min="3608" max="3608" width="7.140625" style="13" customWidth="1"/>
    <col min="3609" max="3609" width="3.28515625" style="13" customWidth="1"/>
    <col min="3610" max="3610" width="5.140625" style="13" customWidth="1"/>
    <col min="3611" max="3612" width="3.28515625" style="13" customWidth="1"/>
    <col min="3613" max="3613" width="3.140625" style="13" customWidth="1"/>
    <col min="3614" max="3614" width="4.7109375" style="13" customWidth="1"/>
    <col min="3615" max="3616" width="3.28515625" style="13" customWidth="1"/>
    <col min="3617" max="3617" width="2.5703125" style="13" customWidth="1"/>
    <col min="3618" max="3618" width="8.140625" style="13" customWidth="1"/>
    <col min="3619" max="3619" width="9.42578125" style="13" customWidth="1"/>
    <col min="3620" max="3620" width="4.85546875" style="13" customWidth="1"/>
    <col min="3621" max="3621" width="18" style="13" customWidth="1"/>
    <col min="3622" max="3622" width="9.85546875" style="13" customWidth="1"/>
    <col min="3623" max="3624" width="3.28515625" style="13" customWidth="1"/>
    <col min="3625" max="3625" width="12.7109375" style="13" customWidth="1"/>
    <col min="3626" max="3626" width="3.28515625" style="13" customWidth="1"/>
    <col min="3627" max="3627" width="14" style="13" customWidth="1"/>
    <col min="3628" max="3635" width="3.28515625" style="13" customWidth="1"/>
    <col min="3636" max="3840" width="9.140625" style="13"/>
    <col min="3841" max="3841" width="2.42578125" style="13" customWidth="1"/>
    <col min="3842" max="3842" width="8.140625" style="13" customWidth="1"/>
    <col min="3843" max="3843" width="8" style="13" customWidth="1"/>
    <col min="3844" max="3844" width="3.28515625" style="13" customWidth="1"/>
    <col min="3845" max="3845" width="35.28515625" style="13" customWidth="1"/>
    <col min="3846" max="3849" width="0" style="13" hidden="1" customWidth="1"/>
    <col min="3850" max="3850" width="6.5703125" style="13" customWidth="1"/>
    <col min="3851" max="3851" width="6.85546875" style="13" customWidth="1"/>
    <col min="3852" max="3853" width="8.85546875" style="13" customWidth="1"/>
    <col min="3854" max="3854" width="9.42578125" style="13" customWidth="1"/>
    <col min="3855" max="3855" width="13.140625" style="13" customWidth="1"/>
    <col min="3856" max="3857" width="3.28515625" style="13" customWidth="1"/>
    <col min="3858" max="3858" width="3.85546875" style="13" customWidth="1"/>
    <col min="3859" max="3860" width="3.28515625" style="13" customWidth="1"/>
    <col min="3861" max="3861" width="18.28515625" style="13" customWidth="1"/>
    <col min="3862" max="3862" width="3.28515625" style="13" customWidth="1"/>
    <col min="3863" max="3863" width="8.42578125" style="13" customWidth="1"/>
    <col min="3864" max="3864" width="7.140625" style="13" customWidth="1"/>
    <col min="3865" max="3865" width="3.28515625" style="13" customWidth="1"/>
    <col min="3866" max="3866" width="5.140625" style="13" customWidth="1"/>
    <col min="3867" max="3868" width="3.28515625" style="13" customWidth="1"/>
    <col min="3869" max="3869" width="3.140625" style="13" customWidth="1"/>
    <col min="3870" max="3870" width="4.7109375" style="13" customWidth="1"/>
    <col min="3871" max="3872" width="3.28515625" style="13" customWidth="1"/>
    <col min="3873" max="3873" width="2.5703125" style="13" customWidth="1"/>
    <col min="3874" max="3874" width="8.140625" style="13" customWidth="1"/>
    <col min="3875" max="3875" width="9.42578125" style="13" customWidth="1"/>
    <col min="3876" max="3876" width="4.85546875" style="13" customWidth="1"/>
    <col min="3877" max="3877" width="18" style="13" customWidth="1"/>
    <col min="3878" max="3878" width="9.85546875" style="13" customWidth="1"/>
    <col min="3879" max="3880" width="3.28515625" style="13" customWidth="1"/>
    <col min="3881" max="3881" width="12.7109375" style="13" customWidth="1"/>
    <col min="3882" max="3882" width="3.28515625" style="13" customWidth="1"/>
    <col min="3883" max="3883" width="14" style="13" customWidth="1"/>
    <col min="3884" max="3891" width="3.28515625" style="13" customWidth="1"/>
    <col min="3892" max="4096" width="9.140625" style="13"/>
    <col min="4097" max="4097" width="2.42578125" style="13" customWidth="1"/>
    <col min="4098" max="4098" width="8.140625" style="13" customWidth="1"/>
    <col min="4099" max="4099" width="8" style="13" customWidth="1"/>
    <col min="4100" max="4100" width="3.28515625" style="13" customWidth="1"/>
    <col min="4101" max="4101" width="35.28515625" style="13" customWidth="1"/>
    <col min="4102" max="4105" width="0" style="13" hidden="1" customWidth="1"/>
    <col min="4106" max="4106" width="6.5703125" style="13" customWidth="1"/>
    <col min="4107" max="4107" width="6.85546875" style="13" customWidth="1"/>
    <col min="4108" max="4109" width="8.85546875" style="13" customWidth="1"/>
    <col min="4110" max="4110" width="9.42578125" style="13" customWidth="1"/>
    <col min="4111" max="4111" width="13.140625" style="13" customWidth="1"/>
    <col min="4112" max="4113" width="3.28515625" style="13" customWidth="1"/>
    <col min="4114" max="4114" width="3.85546875" style="13" customWidth="1"/>
    <col min="4115" max="4116" width="3.28515625" style="13" customWidth="1"/>
    <col min="4117" max="4117" width="18.28515625" style="13" customWidth="1"/>
    <col min="4118" max="4118" width="3.28515625" style="13" customWidth="1"/>
    <col min="4119" max="4119" width="8.42578125" style="13" customWidth="1"/>
    <col min="4120" max="4120" width="7.140625" style="13" customWidth="1"/>
    <col min="4121" max="4121" width="3.28515625" style="13" customWidth="1"/>
    <col min="4122" max="4122" width="5.140625" style="13" customWidth="1"/>
    <col min="4123" max="4124" width="3.28515625" style="13" customWidth="1"/>
    <col min="4125" max="4125" width="3.140625" style="13" customWidth="1"/>
    <col min="4126" max="4126" width="4.7109375" style="13" customWidth="1"/>
    <col min="4127" max="4128" width="3.28515625" style="13" customWidth="1"/>
    <col min="4129" max="4129" width="2.5703125" style="13" customWidth="1"/>
    <col min="4130" max="4130" width="8.140625" style="13" customWidth="1"/>
    <col min="4131" max="4131" width="9.42578125" style="13" customWidth="1"/>
    <col min="4132" max="4132" width="4.85546875" style="13" customWidth="1"/>
    <col min="4133" max="4133" width="18" style="13" customWidth="1"/>
    <col min="4134" max="4134" width="9.85546875" style="13" customWidth="1"/>
    <col min="4135" max="4136" width="3.28515625" style="13" customWidth="1"/>
    <col min="4137" max="4137" width="12.7109375" style="13" customWidth="1"/>
    <col min="4138" max="4138" width="3.28515625" style="13" customWidth="1"/>
    <col min="4139" max="4139" width="14" style="13" customWidth="1"/>
    <col min="4140" max="4147" width="3.28515625" style="13" customWidth="1"/>
    <col min="4148" max="4352" width="9.140625" style="13"/>
    <col min="4353" max="4353" width="2.42578125" style="13" customWidth="1"/>
    <col min="4354" max="4354" width="8.140625" style="13" customWidth="1"/>
    <col min="4355" max="4355" width="8" style="13" customWidth="1"/>
    <col min="4356" max="4356" width="3.28515625" style="13" customWidth="1"/>
    <col min="4357" max="4357" width="35.28515625" style="13" customWidth="1"/>
    <col min="4358" max="4361" width="0" style="13" hidden="1" customWidth="1"/>
    <col min="4362" max="4362" width="6.5703125" style="13" customWidth="1"/>
    <col min="4363" max="4363" width="6.85546875" style="13" customWidth="1"/>
    <col min="4364" max="4365" width="8.85546875" style="13" customWidth="1"/>
    <col min="4366" max="4366" width="9.42578125" style="13" customWidth="1"/>
    <col min="4367" max="4367" width="13.140625" style="13" customWidth="1"/>
    <col min="4368" max="4369" width="3.28515625" style="13" customWidth="1"/>
    <col min="4370" max="4370" width="3.85546875" style="13" customWidth="1"/>
    <col min="4371" max="4372" width="3.28515625" style="13" customWidth="1"/>
    <col min="4373" max="4373" width="18.28515625" style="13" customWidth="1"/>
    <col min="4374" max="4374" width="3.28515625" style="13" customWidth="1"/>
    <col min="4375" max="4375" width="8.42578125" style="13" customWidth="1"/>
    <col min="4376" max="4376" width="7.140625" style="13" customWidth="1"/>
    <col min="4377" max="4377" width="3.28515625" style="13" customWidth="1"/>
    <col min="4378" max="4378" width="5.140625" style="13" customWidth="1"/>
    <col min="4379" max="4380" width="3.28515625" style="13" customWidth="1"/>
    <col min="4381" max="4381" width="3.140625" style="13" customWidth="1"/>
    <col min="4382" max="4382" width="4.7109375" style="13" customWidth="1"/>
    <col min="4383" max="4384" width="3.28515625" style="13" customWidth="1"/>
    <col min="4385" max="4385" width="2.5703125" style="13" customWidth="1"/>
    <col min="4386" max="4386" width="8.140625" style="13" customWidth="1"/>
    <col min="4387" max="4387" width="9.42578125" style="13" customWidth="1"/>
    <col min="4388" max="4388" width="4.85546875" style="13" customWidth="1"/>
    <col min="4389" max="4389" width="18" style="13" customWidth="1"/>
    <col min="4390" max="4390" width="9.85546875" style="13" customWidth="1"/>
    <col min="4391" max="4392" width="3.28515625" style="13" customWidth="1"/>
    <col min="4393" max="4393" width="12.7109375" style="13" customWidth="1"/>
    <col min="4394" max="4394" width="3.28515625" style="13" customWidth="1"/>
    <col min="4395" max="4395" width="14" style="13" customWidth="1"/>
    <col min="4396" max="4403" width="3.28515625" style="13" customWidth="1"/>
    <col min="4404" max="4608" width="9.140625" style="13"/>
    <col min="4609" max="4609" width="2.42578125" style="13" customWidth="1"/>
    <col min="4610" max="4610" width="8.140625" style="13" customWidth="1"/>
    <col min="4611" max="4611" width="8" style="13" customWidth="1"/>
    <col min="4612" max="4612" width="3.28515625" style="13" customWidth="1"/>
    <col min="4613" max="4613" width="35.28515625" style="13" customWidth="1"/>
    <col min="4614" max="4617" width="0" style="13" hidden="1" customWidth="1"/>
    <col min="4618" max="4618" width="6.5703125" style="13" customWidth="1"/>
    <col min="4619" max="4619" width="6.85546875" style="13" customWidth="1"/>
    <col min="4620" max="4621" width="8.85546875" style="13" customWidth="1"/>
    <col min="4622" max="4622" width="9.42578125" style="13" customWidth="1"/>
    <col min="4623" max="4623" width="13.140625" style="13" customWidth="1"/>
    <col min="4624" max="4625" width="3.28515625" style="13" customWidth="1"/>
    <col min="4626" max="4626" width="3.85546875" style="13" customWidth="1"/>
    <col min="4627" max="4628" width="3.28515625" style="13" customWidth="1"/>
    <col min="4629" max="4629" width="18.28515625" style="13" customWidth="1"/>
    <col min="4630" max="4630" width="3.28515625" style="13" customWidth="1"/>
    <col min="4631" max="4631" width="8.42578125" style="13" customWidth="1"/>
    <col min="4632" max="4632" width="7.140625" style="13" customWidth="1"/>
    <col min="4633" max="4633" width="3.28515625" style="13" customWidth="1"/>
    <col min="4634" max="4634" width="5.140625" style="13" customWidth="1"/>
    <col min="4635" max="4636" width="3.28515625" style="13" customWidth="1"/>
    <col min="4637" max="4637" width="3.140625" style="13" customWidth="1"/>
    <col min="4638" max="4638" width="4.7109375" style="13" customWidth="1"/>
    <col min="4639" max="4640" width="3.28515625" style="13" customWidth="1"/>
    <col min="4641" max="4641" width="2.5703125" style="13" customWidth="1"/>
    <col min="4642" max="4642" width="8.140625" style="13" customWidth="1"/>
    <col min="4643" max="4643" width="9.42578125" style="13" customWidth="1"/>
    <col min="4644" max="4644" width="4.85546875" style="13" customWidth="1"/>
    <col min="4645" max="4645" width="18" style="13" customWidth="1"/>
    <col min="4646" max="4646" width="9.85546875" style="13" customWidth="1"/>
    <col min="4647" max="4648" width="3.28515625" style="13" customWidth="1"/>
    <col min="4649" max="4649" width="12.7109375" style="13" customWidth="1"/>
    <col min="4650" max="4650" width="3.28515625" style="13" customWidth="1"/>
    <col min="4651" max="4651" width="14" style="13" customWidth="1"/>
    <col min="4652" max="4659" width="3.28515625" style="13" customWidth="1"/>
    <col min="4660" max="4864" width="9.140625" style="13"/>
    <col min="4865" max="4865" width="2.42578125" style="13" customWidth="1"/>
    <col min="4866" max="4866" width="8.140625" style="13" customWidth="1"/>
    <col min="4867" max="4867" width="8" style="13" customWidth="1"/>
    <col min="4868" max="4868" width="3.28515625" style="13" customWidth="1"/>
    <col min="4869" max="4869" width="35.28515625" style="13" customWidth="1"/>
    <col min="4870" max="4873" width="0" style="13" hidden="1" customWidth="1"/>
    <col min="4874" max="4874" width="6.5703125" style="13" customWidth="1"/>
    <col min="4875" max="4875" width="6.85546875" style="13" customWidth="1"/>
    <col min="4876" max="4877" width="8.85546875" style="13" customWidth="1"/>
    <col min="4878" max="4878" width="9.42578125" style="13" customWidth="1"/>
    <col min="4879" max="4879" width="13.140625" style="13" customWidth="1"/>
    <col min="4880" max="4881" width="3.28515625" style="13" customWidth="1"/>
    <col min="4882" max="4882" width="3.85546875" style="13" customWidth="1"/>
    <col min="4883" max="4884" width="3.28515625" style="13" customWidth="1"/>
    <col min="4885" max="4885" width="18.28515625" style="13" customWidth="1"/>
    <col min="4886" max="4886" width="3.28515625" style="13" customWidth="1"/>
    <col min="4887" max="4887" width="8.42578125" style="13" customWidth="1"/>
    <col min="4888" max="4888" width="7.140625" style="13" customWidth="1"/>
    <col min="4889" max="4889" width="3.28515625" style="13" customWidth="1"/>
    <col min="4890" max="4890" width="5.140625" style="13" customWidth="1"/>
    <col min="4891" max="4892" width="3.28515625" style="13" customWidth="1"/>
    <col min="4893" max="4893" width="3.140625" style="13" customWidth="1"/>
    <col min="4894" max="4894" width="4.7109375" style="13" customWidth="1"/>
    <col min="4895" max="4896" width="3.28515625" style="13" customWidth="1"/>
    <col min="4897" max="4897" width="2.5703125" style="13" customWidth="1"/>
    <col min="4898" max="4898" width="8.140625" style="13" customWidth="1"/>
    <col min="4899" max="4899" width="9.42578125" style="13" customWidth="1"/>
    <col min="4900" max="4900" width="4.85546875" style="13" customWidth="1"/>
    <col min="4901" max="4901" width="18" style="13" customWidth="1"/>
    <col min="4902" max="4902" width="9.85546875" style="13" customWidth="1"/>
    <col min="4903" max="4904" width="3.28515625" style="13" customWidth="1"/>
    <col min="4905" max="4905" width="12.7109375" style="13" customWidth="1"/>
    <col min="4906" max="4906" width="3.28515625" style="13" customWidth="1"/>
    <col min="4907" max="4907" width="14" style="13" customWidth="1"/>
    <col min="4908" max="4915" width="3.28515625" style="13" customWidth="1"/>
    <col min="4916" max="5120" width="9.140625" style="13"/>
    <col min="5121" max="5121" width="2.42578125" style="13" customWidth="1"/>
    <col min="5122" max="5122" width="8.140625" style="13" customWidth="1"/>
    <col min="5123" max="5123" width="8" style="13" customWidth="1"/>
    <col min="5124" max="5124" width="3.28515625" style="13" customWidth="1"/>
    <col min="5125" max="5125" width="35.28515625" style="13" customWidth="1"/>
    <col min="5126" max="5129" width="0" style="13" hidden="1" customWidth="1"/>
    <col min="5130" max="5130" width="6.5703125" style="13" customWidth="1"/>
    <col min="5131" max="5131" width="6.85546875" style="13" customWidth="1"/>
    <col min="5132" max="5133" width="8.85546875" style="13" customWidth="1"/>
    <col min="5134" max="5134" width="9.42578125" style="13" customWidth="1"/>
    <col min="5135" max="5135" width="13.140625" style="13" customWidth="1"/>
    <col min="5136" max="5137" width="3.28515625" style="13" customWidth="1"/>
    <col min="5138" max="5138" width="3.85546875" style="13" customWidth="1"/>
    <col min="5139" max="5140" width="3.28515625" style="13" customWidth="1"/>
    <col min="5141" max="5141" width="18.28515625" style="13" customWidth="1"/>
    <col min="5142" max="5142" width="3.28515625" style="13" customWidth="1"/>
    <col min="5143" max="5143" width="8.42578125" style="13" customWidth="1"/>
    <col min="5144" max="5144" width="7.140625" style="13" customWidth="1"/>
    <col min="5145" max="5145" width="3.28515625" style="13" customWidth="1"/>
    <col min="5146" max="5146" width="5.140625" style="13" customWidth="1"/>
    <col min="5147" max="5148" width="3.28515625" style="13" customWidth="1"/>
    <col min="5149" max="5149" width="3.140625" style="13" customWidth="1"/>
    <col min="5150" max="5150" width="4.7109375" style="13" customWidth="1"/>
    <col min="5151" max="5152" width="3.28515625" style="13" customWidth="1"/>
    <col min="5153" max="5153" width="2.5703125" style="13" customWidth="1"/>
    <col min="5154" max="5154" width="8.140625" style="13" customWidth="1"/>
    <col min="5155" max="5155" width="9.42578125" style="13" customWidth="1"/>
    <col min="5156" max="5156" width="4.85546875" style="13" customWidth="1"/>
    <col min="5157" max="5157" width="18" style="13" customWidth="1"/>
    <col min="5158" max="5158" width="9.85546875" style="13" customWidth="1"/>
    <col min="5159" max="5160" width="3.28515625" style="13" customWidth="1"/>
    <col min="5161" max="5161" width="12.7109375" style="13" customWidth="1"/>
    <col min="5162" max="5162" width="3.28515625" style="13" customWidth="1"/>
    <col min="5163" max="5163" width="14" style="13" customWidth="1"/>
    <col min="5164" max="5171" width="3.28515625" style="13" customWidth="1"/>
    <col min="5172" max="5376" width="9.140625" style="13"/>
    <col min="5377" max="5377" width="2.42578125" style="13" customWidth="1"/>
    <col min="5378" max="5378" width="8.140625" style="13" customWidth="1"/>
    <col min="5379" max="5379" width="8" style="13" customWidth="1"/>
    <col min="5380" max="5380" width="3.28515625" style="13" customWidth="1"/>
    <col min="5381" max="5381" width="35.28515625" style="13" customWidth="1"/>
    <col min="5382" max="5385" width="0" style="13" hidden="1" customWidth="1"/>
    <col min="5386" max="5386" width="6.5703125" style="13" customWidth="1"/>
    <col min="5387" max="5387" width="6.85546875" style="13" customWidth="1"/>
    <col min="5388" max="5389" width="8.85546875" style="13" customWidth="1"/>
    <col min="5390" max="5390" width="9.42578125" style="13" customWidth="1"/>
    <col min="5391" max="5391" width="13.140625" style="13" customWidth="1"/>
    <col min="5392" max="5393" width="3.28515625" style="13" customWidth="1"/>
    <col min="5394" max="5394" width="3.85546875" style="13" customWidth="1"/>
    <col min="5395" max="5396" width="3.28515625" style="13" customWidth="1"/>
    <col min="5397" max="5397" width="18.28515625" style="13" customWidth="1"/>
    <col min="5398" max="5398" width="3.28515625" style="13" customWidth="1"/>
    <col min="5399" max="5399" width="8.42578125" style="13" customWidth="1"/>
    <col min="5400" max="5400" width="7.140625" style="13" customWidth="1"/>
    <col min="5401" max="5401" width="3.28515625" style="13" customWidth="1"/>
    <col min="5402" max="5402" width="5.140625" style="13" customWidth="1"/>
    <col min="5403" max="5404" width="3.28515625" style="13" customWidth="1"/>
    <col min="5405" max="5405" width="3.140625" style="13" customWidth="1"/>
    <col min="5406" max="5406" width="4.7109375" style="13" customWidth="1"/>
    <col min="5407" max="5408" width="3.28515625" style="13" customWidth="1"/>
    <col min="5409" max="5409" width="2.5703125" style="13" customWidth="1"/>
    <col min="5410" max="5410" width="8.140625" style="13" customWidth="1"/>
    <col min="5411" max="5411" width="9.42578125" style="13" customWidth="1"/>
    <col min="5412" max="5412" width="4.85546875" style="13" customWidth="1"/>
    <col min="5413" max="5413" width="18" style="13" customWidth="1"/>
    <col min="5414" max="5414" width="9.85546875" style="13" customWidth="1"/>
    <col min="5415" max="5416" width="3.28515625" style="13" customWidth="1"/>
    <col min="5417" max="5417" width="12.7109375" style="13" customWidth="1"/>
    <col min="5418" max="5418" width="3.28515625" style="13" customWidth="1"/>
    <col min="5419" max="5419" width="14" style="13" customWidth="1"/>
    <col min="5420" max="5427" width="3.28515625" style="13" customWidth="1"/>
    <col min="5428" max="5632" width="9.140625" style="13"/>
    <col min="5633" max="5633" width="2.42578125" style="13" customWidth="1"/>
    <col min="5634" max="5634" width="8.140625" style="13" customWidth="1"/>
    <col min="5635" max="5635" width="8" style="13" customWidth="1"/>
    <col min="5636" max="5636" width="3.28515625" style="13" customWidth="1"/>
    <col min="5637" max="5637" width="35.28515625" style="13" customWidth="1"/>
    <col min="5638" max="5641" width="0" style="13" hidden="1" customWidth="1"/>
    <col min="5642" max="5642" width="6.5703125" style="13" customWidth="1"/>
    <col min="5643" max="5643" width="6.85546875" style="13" customWidth="1"/>
    <col min="5644" max="5645" width="8.85546875" style="13" customWidth="1"/>
    <col min="5646" max="5646" width="9.42578125" style="13" customWidth="1"/>
    <col min="5647" max="5647" width="13.140625" style="13" customWidth="1"/>
    <col min="5648" max="5649" width="3.28515625" style="13" customWidth="1"/>
    <col min="5650" max="5650" width="3.85546875" style="13" customWidth="1"/>
    <col min="5651" max="5652" width="3.28515625" style="13" customWidth="1"/>
    <col min="5653" max="5653" width="18.28515625" style="13" customWidth="1"/>
    <col min="5654" max="5654" width="3.28515625" style="13" customWidth="1"/>
    <col min="5655" max="5655" width="8.42578125" style="13" customWidth="1"/>
    <col min="5656" max="5656" width="7.140625" style="13" customWidth="1"/>
    <col min="5657" max="5657" width="3.28515625" style="13" customWidth="1"/>
    <col min="5658" max="5658" width="5.140625" style="13" customWidth="1"/>
    <col min="5659" max="5660" width="3.28515625" style="13" customWidth="1"/>
    <col min="5661" max="5661" width="3.140625" style="13" customWidth="1"/>
    <col min="5662" max="5662" width="4.7109375" style="13" customWidth="1"/>
    <col min="5663" max="5664" width="3.28515625" style="13" customWidth="1"/>
    <col min="5665" max="5665" width="2.5703125" style="13" customWidth="1"/>
    <col min="5666" max="5666" width="8.140625" style="13" customWidth="1"/>
    <col min="5667" max="5667" width="9.42578125" style="13" customWidth="1"/>
    <col min="5668" max="5668" width="4.85546875" style="13" customWidth="1"/>
    <col min="5669" max="5669" width="18" style="13" customWidth="1"/>
    <col min="5670" max="5670" width="9.85546875" style="13" customWidth="1"/>
    <col min="5671" max="5672" width="3.28515625" style="13" customWidth="1"/>
    <col min="5673" max="5673" width="12.7109375" style="13" customWidth="1"/>
    <col min="5674" max="5674" width="3.28515625" style="13" customWidth="1"/>
    <col min="5675" max="5675" width="14" style="13" customWidth="1"/>
    <col min="5676" max="5683" width="3.28515625" style="13" customWidth="1"/>
    <col min="5684" max="5888" width="9.140625" style="13"/>
    <col min="5889" max="5889" width="2.42578125" style="13" customWidth="1"/>
    <col min="5890" max="5890" width="8.140625" style="13" customWidth="1"/>
    <col min="5891" max="5891" width="8" style="13" customWidth="1"/>
    <col min="5892" max="5892" width="3.28515625" style="13" customWidth="1"/>
    <col min="5893" max="5893" width="35.28515625" style="13" customWidth="1"/>
    <col min="5894" max="5897" width="0" style="13" hidden="1" customWidth="1"/>
    <col min="5898" max="5898" width="6.5703125" style="13" customWidth="1"/>
    <col min="5899" max="5899" width="6.85546875" style="13" customWidth="1"/>
    <col min="5900" max="5901" width="8.85546875" style="13" customWidth="1"/>
    <col min="5902" max="5902" width="9.42578125" style="13" customWidth="1"/>
    <col min="5903" max="5903" width="13.140625" style="13" customWidth="1"/>
    <col min="5904" max="5905" width="3.28515625" style="13" customWidth="1"/>
    <col min="5906" max="5906" width="3.85546875" style="13" customWidth="1"/>
    <col min="5907" max="5908" width="3.28515625" style="13" customWidth="1"/>
    <col min="5909" max="5909" width="18.28515625" style="13" customWidth="1"/>
    <col min="5910" max="5910" width="3.28515625" style="13" customWidth="1"/>
    <col min="5911" max="5911" width="8.42578125" style="13" customWidth="1"/>
    <col min="5912" max="5912" width="7.140625" style="13" customWidth="1"/>
    <col min="5913" max="5913" width="3.28515625" style="13" customWidth="1"/>
    <col min="5914" max="5914" width="5.140625" style="13" customWidth="1"/>
    <col min="5915" max="5916" width="3.28515625" style="13" customWidth="1"/>
    <col min="5917" max="5917" width="3.140625" style="13" customWidth="1"/>
    <col min="5918" max="5918" width="4.7109375" style="13" customWidth="1"/>
    <col min="5919" max="5920" width="3.28515625" style="13" customWidth="1"/>
    <col min="5921" max="5921" width="2.5703125" style="13" customWidth="1"/>
    <col min="5922" max="5922" width="8.140625" style="13" customWidth="1"/>
    <col min="5923" max="5923" width="9.42578125" style="13" customWidth="1"/>
    <col min="5924" max="5924" width="4.85546875" style="13" customWidth="1"/>
    <col min="5925" max="5925" width="18" style="13" customWidth="1"/>
    <col min="5926" max="5926" width="9.85546875" style="13" customWidth="1"/>
    <col min="5927" max="5928" width="3.28515625" style="13" customWidth="1"/>
    <col min="5929" max="5929" width="12.7109375" style="13" customWidth="1"/>
    <col min="5930" max="5930" width="3.28515625" style="13" customWidth="1"/>
    <col min="5931" max="5931" width="14" style="13" customWidth="1"/>
    <col min="5932" max="5939" width="3.28515625" style="13" customWidth="1"/>
    <col min="5940" max="6144" width="9.140625" style="13"/>
    <col min="6145" max="6145" width="2.42578125" style="13" customWidth="1"/>
    <col min="6146" max="6146" width="8.140625" style="13" customWidth="1"/>
    <col min="6147" max="6147" width="8" style="13" customWidth="1"/>
    <col min="6148" max="6148" width="3.28515625" style="13" customWidth="1"/>
    <col min="6149" max="6149" width="35.28515625" style="13" customWidth="1"/>
    <col min="6150" max="6153" width="0" style="13" hidden="1" customWidth="1"/>
    <col min="6154" max="6154" width="6.5703125" style="13" customWidth="1"/>
    <col min="6155" max="6155" width="6.85546875" style="13" customWidth="1"/>
    <col min="6156" max="6157" width="8.85546875" style="13" customWidth="1"/>
    <col min="6158" max="6158" width="9.42578125" style="13" customWidth="1"/>
    <col min="6159" max="6159" width="13.140625" style="13" customWidth="1"/>
    <col min="6160" max="6161" width="3.28515625" style="13" customWidth="1"/>
    <col min="6162" max="6162" width="3.85546875" style="13" customWidth="1"/>
    <col min="6163" max="6164" width="3.28515625" style="13" customWidth="1"/>
    <col min="6165" max="6165" width="18.28515625" style="13" customWidth="1"/>
    <col min="6166" max="6166" width="3.28515625" style="13" customWidth="1"/>
    <col min="6167" max="6167" width="8.42578125" style="13" customWidth="1"/>
    <col min="6168" max="6168" width="7.140625" style="13" customWidth="1"/>
    <col min="6169" max="6169" width="3.28515625" style="13" customWidth="1"/>
    <col min="6170" max="6170" width="5.140625" style="13" customWidth="1"/>
    <col min="6171" max="6172" width="3.28515625" style="13" customWidth="1"/>
    <col min="6173" max="6173" width="3.140625" style="13" customWidth="1"/>
    <col min="6174" max="6174" width="4.7109375" style="13" customWidth="1"/>
    <col min="6175" max="6176" width="3.28515625" style="13" customWidth="1"/>
    <col min="6177" max="6177" width="2.5703125" style="13" customWidth="1"/>
    <col min="6178" max="6178" width="8.140625" style="13" customWidth="1"/>
    <col min="6179" max="6179" width="9.42578125" style="13" customWidth="1"/>
    <col min="6180" max="6180" width="4.85546875" style="13" customWidth="1"/>
    <col min="6181" max="6181" width="18" style="13" customWidth="1"/>
    <col min="6182" max="6182" width="9.85546875" style="13" customWidth="1"/>
    <col min="6183" max="6184" width="3.28515625" style="13" customWidth="1"/>
    <col min="6185" max="6185" width="12.7109375" style="13" customWidth="1"/>
    <col min="6186" max="6186" width="3.28515625" style="13" customWidth="1"/>
    <col min="6187" max="6187" width="14" style="13" customWidth="1"/>
    <col min="6188" max="6195" width="3.28515625" style="13" customWidth="1"/>
    <col min="6196" max="6400" width="9.140625" style="13"/>
    <col min="6401" max="6401" width="2.42578125" style="13" customWidth="1"/>
    <col min="6402" max="6402" width="8.140625" style="13" customWidth="1"/>
    <col min="6403" max="6403" width="8" style="13" customWidth="1"/>
    <col min="6404" max="6404" width="3.28515625" style="13" customWidth="1"/>
    <col min="6405" max="6405" width="35.28515625" style="13" customWidth="1"/>
    <col min="6406" max="6409" width="0" style="13" hidden="1" customWidth="1"/>
    <col min="6410" max="6410" width="6.5703125" style="13" customWidth="1"/>
    <col min="6411" max="6411" width="6.85546875" style="13" customWidth="1"/>
    <col min="6412" max="6413" width="8.85546875" style="13" customWidth="1"/>
    <col min="6414" max="6414" width="9.42578125" style="13" customWidth="1"/>
    <col min="6415" max="6415" width="13.140625" style="13" customWidth="1"/>
    <col min="6416" max="6417" width="3.28515625" style="13" customWidth="1"/>
    <col min="6418" max="6418" width="3.85546875" style="13" customWidth="1"/>
    <col min="6419" max="6420" width="3.28515625" style="13" customWidth="1"/>
    <col min="6421" max="6421" width="18.28515625" style="13" customWidth="1"/>
    <col min="6422" max="6422" width="3.28515625" style="13" customWidth="1"/>
    <col min="6423" max="6423" width="8.42578125" style="13" customWidth="1"/>
    <col min="6424" max="6424" width="7.140625" style="13" customWidth="1"/>
    <col min="6425" max="6425" width="3.28515625" style="13" customWidth="1"/>
    <col min="6426" max="6426" width="5.140625" style="13" customWidth="1"/>
    <col min="6427" max="6428" width="3.28515625" style="13" customWidth="1"/>
    <col min="6429" max="6429" width="3.140625" style="13" customWidth="1"/>
    <col min="6430" max="6430" width="4.7109375" style="13" customWidth="1"/>
    <col min="6431" max="6432" width="3.28515625" style="13" customWidth="1"/>
    <col min="6433" max="6433" width="2.5703125" style="13" customWidth="1"/>
    <col min="6434" max="6434" width="8.140625" style="13" customWidth="1"/>
    <col min="6435" max="6435" width="9.42578125" style="13" customWidth="1"/>
    <col min="6436" max="6436" width="4.85546875" style="13" customWidth="1"/>
    <col min="6437" max="6437" width="18" style="13" customWidth="1"/>
    <col min="6438" max="6438" width="9.85546875" style="13" customWidth="1"/>
    <col min="6439" max="6440" width="3.28515625" style="13" customWidth="1"/>
    <col min="6441" max="6441" width="12.7109375" style="13" customWidth="1"/>
    <col min="6442" max="6442" width="3.28515625" style="13" customWidth="1"/>
    <col min="6443" max="6443" width="14" style="13" customWidth="1"/>
    <col min="6444" max="6451" width="3.28515625" style="13" customWidth="1"/>
    <col min="6452" max="6656" width="9.140625" style="13"/>
    <col min="6657" max="6657" width="2.42578125" style="13" customWidth="1"/>
    <col min="6658" max="6658" width="8.140625" style="13" customWidth="1"/>
    <col min="6659" max="6659" width="8" style="13" customWidth="1"/>
    <col min="6660" max="6660" width="3.28515625" style="13" customWidth="1"/>
    <col min="6661" max="6661" width="35.28515625" style="13" customWidth="1"/>
    <col min="6662" max="6665" width="0" style="13" hidden="1" customWidth="1"/>
    <col min="6666" max="6666" width="6.5703125" style="13" customWidth="1"/>
    <col min="6667" max="6667" width="6.85546875" style="13" customWidth="1"/>
    <col min="6668" max="6669" width="8.85546875" style="13" customWidth="1"/>
    <col min="6670" max="6670" width="9.42578125" style="13" customWidth="1"/>
    <col min="6671" max="6671" width="13.140625" style="13" customWidth="1"/>
    <col min="6672" max="6673" width="3.28515625" style="13" customWidth="1"/>
    <col min="6674" max="6674" width="3.85546875" style="13" customWidth="1"/>
    <col min="6675" max="6676" width="3.28515625" style="13" customWidth="1"/>
    <col min="6677" max="6677" width="18.28515625" style="13" customWidth="1"/>
    <col min="6678" max="6678" width="3.28515625" style="13" customWidth="1"/>
    <col min="6679" max="6679" width="8.42578125" style="13" customWidth="1"/>
    <col min="6680" max="6680" width="7.140625" style="13" customWidth="1"/>
    <col min="6681" max="6681" width="3.28515625" style="13" customWidth="1"/>
    <col min="6682" max="6682" width="5.140625" style="13" customWidth="1"/>
    <col min="6683" max="6684" width="3.28515625" style="13" customWidth="1"/>
    <col min="6685" max="6685" width="3.140625" style="13" customWidth="1"/>
    <col min="6686" max="6686" width="4.7109375" style="13" customWidth="1"/>
    <col min="6687" max="6688" width="3.28515625" style="13" customWidth="1"/>
    <col min="6689" max="6689" width="2.5703125" style="13" customWidth="1"/>
    <col min="6690" max="6690" width="8.140625" style="13" customWidth="1"/>
    <col min="6691" max="6691" width="9.42578125" style="13" customWidth="1"/>
    <col min="6692" max="6692" width="4.85546875" style="13" customWidth="1"/>
    <col min="6693" max="6693" width="18" style="13" customWidth="1"/>
    <col min="6694" max="6694" width="9.85546875" style="13" customWidth="1"/>
    <col min="6695" max="6696" width="3.28515625" style="13" customWidth="1"/>
    <col min="6697" max="6697" width="12.7109375" style="13" customWidth="1"/>
    <col min="6698" max="6698" width="3.28515625" style="13" customWidth="1"/>
    <col min="6699" max="6699" width="14" style="13" customWidth="1"/>
    <col min="6700" max="6707" width="3.28515625" style="13" customWidth="1"/>
    <col min="6708" max="6912" width="9.140625" style="13"/>
    <col min="6913" max="6913" width="2.42578125" style="13" customWidth="1"/>
    <col min="6914" max="6914" width="8.140625" style="13" customWidth="1"/>
    <col min="6915" max="6915" width="8" style="13" customWidth="1"/>
    <col min="6916" max="6916" width="3.28515625" style="13" customWidth="1"/>
    <col min="6917" max="6917" width="35.28515625" style="13" customWidth="1"/>
    <col min="6918" max="6921" width="0" style="13" hidden="1" customWidth="1"/>
    <col min="6922" max="6922" width="6.5703125" style="13" customWidth="1"/>
    <col min="6923" max="6923" width="6.85546875" style="13" customWidth="1"/>
    <col min="6924" max="6925" width="8.85546875" style="13" customWidth="1"/>
    <col min="6926" max="6926" width="9.42578125" style="13" customWidth="1"/>
    <col min="6927" max="6927" width="13.140625" style="13" customWidth="1"/>
    <col min="6928" max="6929" width="3.28515625" style="13" customWidth="1"/>
    <col min="6930" max="6930" width="3.85546875" style="13" customWidth="1"/>
    <col min="6931" max="6932" width="3.28515625" style="13" customWidth="1"/>
    <col min="6933" max="6933" width="18.28515625" style="13" customWidth="1"/>
    <col min="6934" max="6934" width="3.28515625" style="13" customWidth="1"/>
    <col min="6935" max="6935" width="8.42578125" style="13" customWidth="1"/>
    <col min="6936" max="6936" width="7.140625" style="13" customWidth="1"/>
    <col min="6937" max="6937" width="3.28515625" style="13" customWidth="1"/>
    <col min="6938" max="6938" width="5.140625" style="13" customWidth="1"/>
    <col min="6939" max="6940" width="3.28515625" style="13" customWidth="1"/>
    <col min="6941" max="6941" width="3.140625" style="13" customWidth="1"/>
    <col min="6942" max="6942" width="4.7109375" style="13" customWidth="1"/>
    <col min="6943" max="6944" width="3.28515625" style="13" customWidth="1"/>
    <col min="6945" max="6945" width="2.5703125" style="13" customWidth="1"/>
    <col min="6946" max="6946" width="8.140625" style="13" customWidth="1"/>
    <col min="6947" max="6947" width="9.42578125" style="13" customWidth="1"/>
    <col min="6948" max="6948" width="4.85546875" style="13" customWidth="1"/>
    <col min="6949" max="6949" width="18" style="13" customWidth="1"/>
    <col min="6950" max="6950" width="9.85546875" style="13" customWidth="1"/>
    <col min="6951" max="6952" width="3.28515625" style="13" customWidth="1"/>
    <col min="6953" max="6953" width="12.7109375" style="13" customWidth="1"/>
    <col min="6954" max="6954" width="3.28515625" style="13" customWidth="1"/>
    <col min="6955" max="6955" width="14" style="13" customWidth="1"/>
    <col min="6956" max="6963" width="3.28515625" style="13" customWidth="1"/>
    <col min="6964" max="7168" width="9.140625" style="13"/>
    <col min="7169" max="7169" width="2.42578125" style="13" customWidth="1"/>
    <col min="7170" max="7170" width="8.140625" style="13" customWidth="1"/>
    <col min="7171" max="7171" width="8" style="13" customWidth="1"/>
    <col min="7172" max="7172" width="3.28515625" style="13" customWidth="1"/>
    <col min="7173" max="7173" width="35.28515625" style="13" customWidth="1"/>
    <col min="7174" max="7177" width="0" style="13" hidden="1" customWidth="1"/>
    <col min="7178" max="7178" width="6.5703125" style="13" customWidth="1"/>
    <col min="7179" max="7179" width="6.85546875" style="13" customWidth="1"/>
    <col min="7180" max="7181" width="8.85546875" style="13" customWidth="1"/>
    <col min="7182" max="7182" width="9.42578125" style="13" customWidth="1"/>
    <col min="7183" max="7183" width="13.140625" style="13" customWidth="1"/>
    <col min="7184" max="7185" width="3.28515625" style="13" customWidth="1"/>
    <col min="7186" max="7186" width="3.85546875" style="13" customWidth="1"/>
    <col min="7187" max="7188" width="3.28515625" style="13" customWidth="1"/>
    <col min="7189" max="7189" width="18.28515625" style="13" customWidth="1"/>
    <col min="7190" max="7190" width="3.28515625" style="13" customWidth="1"/>
    <col min="7191" max="7191" width="8.42578125" style="13" customWidth="1"/>
    <col min="7192" max="7192" width="7.140625" style="13" customWidth="1"/>
    <col min="7193" max="7193" width="3.28515625" style="13" customWidth="1"/>
    <col min="7194" max="7194" width="5.140625" style="13" customWidth="1"/>
    <col min="7195" max="7196" width="3.28515625" style="13" customWidth="1"/>
    <col min="7197" max="7197" width="3.140625" style="13" customWidth="1"/>
    <col min="7198" max="7198" width="4.7109375" style="13" customWidth="1"/>
    <col min="7199" max="7200" width="3.28515625" style="13" customWidth="1"/>
    <col min="7201" max="7201" width="2.5703125" style="13" customWidth="1"/>
    <col min="7202" max="7202" width="8.140625" style="13" customWidth="1"/>
    <col min="7203" max="7203" width="9.42578125" style="13" customWidth="1"/>
    <col min="7204" max="7204" width="4.85546875" style="13" customWidth="1"/>
    <col min="7205" max="7205" width="18" style="13" customWidth="1"/>
    <col min="7206" max="7206" width="9.85546875" style="13" customWidth="1"/>
    <col min="7207" max="7208" width="3.28515625" style="13" customWidth="1"/>
    <col min="7209" max="7209" width="12.7109375" style="13" customWidth="1"/>
    <col min="7210" max="7210" width="3.28515625" style="13" customWidth="1"/>
    <col min="7211" max="7211" width="14" style="13" customWidth="1"/>
    <col min="7212" max="7219" width="3.28515625" style="13" customWidth="1"/>
    <col min="7220" max="7424" width="9.140625" style="13"/>
    <col min="7425" max="7425" width="2.42578125" style="13" customWidth="1"/>
    <col min="7426" max="7426" width="8.140625" style="13" customWidth="1"/>
    <col min="7427" max="7427" width="8" style="13" customWidth="1"/>
    <col min="7428" max="7428" width="3.28515625" style="13" customWidth="1"/>
    <col min="7429" max="7429" width="35.28515625" style="13" customWidth="1"/>
    <col min="7430" max="7433" width="0" style="13" hidden="1" customWidth="1"/>
    <col min="7434" max="7434" width="6.5703125" style="13" customWidth="1"/>
    <col min="7435" max="7435" width="6.85546875" style="13" customWidth="1"/>
    <col min="7436" max="7437" width="8.85546875" style="13" customWidth="1"/>
    <col min="7438" max="7438" width="9.42578125" style="13" customWidth="1"/>
    <col min="7439" max="7439" width="13.140625" style="13" customWidth="1"/>
    <col min="7440" max="7441" width="3.28515625" style="13" customWidth="1"/>
    <col min="7442" max="7442" width="3.85546875" style="13" customWidth="1"/>
    <col min="7443" max="7444" width="3.28515625" style="13" customWidth="1"/>
    <col min="7445" max="7445" width="18.28515625" style="13" customWidth="1"/>
    <col min="7446" max="7446" width="3.28515625" style="13" customWidth="1"/>
    <col min="7447" max="7447" width="8.42578125" style="13" customWidth="1"/>
    <col min="7448" max="7448" width="7.140625" style="13" customWidth="1"/>
    <col min="7449" max="7449" width="3.28515625" style="13" customWidth="1"/>
    <col min="7450" max="7450" width="5.140625" style="13" customWidth="1"/>
    <col min="7451" max="7452" width="3.28515625" style="13" customWidth="1"/>
    <col min="7453" max="7453" width="3.140625" style="13" customWidth="1"/>
    <col min="7454" max="7454" width="4.7109375" style="13" customWidth="1"/>
    <col min="7455" max="7456" width="3.28515625" style="13" customWidth="1"/>
    <col min="7457" max="7457" width="2.5703125" style="13" customWidth="1"/>
    <col min="7458" max="7458" width="8.140625" style="13" customWidth="1"/>
    <col min="7459" max="7459" width="9.42578125" style="13" customWidth="1"/>
    <col min="7460" max="7460" width="4.85546875" style="13" customWidth="1"/>
    <col min="7461" max="7461" width="18" style="13" customWidth="1"/>
    <col min="7462" max="7462" width="9.85546875" style="13" customWidth="1"/>
    <col min="7463" max="7464" width="3.28515625" style="13" customWidth="1"/>
    <col min="7465" max="7465" width="12.7109375" style="13" customWidth="1"/>
    <col min="7466" max="7466" width="3.28515625" style="13" customWidth="1"/>
    <col min="7467" max="7467" width="14" style="13" customWidth="1"/>
    <col min="7468" max="7475" width="3.28515625" style="13" customWidth="1"/>
    <col min="7476" max="7680" width="9.140625" style="13"/>
    <col min="7681" max="7681" width="2.42578125" style="13" customWidth="1"/>
    <col min="7682" max="7682" width="8.140625" style="13" customWidth="1"/>
    <col min="7683" max="7683" width="8" style="13" customWidth="1"/>
    <col min="7684" max="7684" width="3.28515625" style="13" customWidth="1"/>
    <col min="7685" max="7685" width="35.28515625" style="13" customWidth="1"/>
    <col min="7686" max="7689" width="0" style="13" hidden="1" customWidth="1"/>
    <col min="7690" max="7690" width="6.5703125" style="13" customWidth="1"/>
    <col min="7691" max="7691" width="6.85546875" style="13" customWidth="1"/>
    <col min="7692" max="7693" width="8.85546875" style="13" customWidth="1"/>
    <col min="7694" max="7694" width="9.42578125" style="13" customWidth="1"/>
    <col min="7695" max="7695" width="13.140625" style="13" customWidth="1"/>
    <col min="7696" max="7697" width="3.28515625" style="13" customWidth="1"/>
    <col min="7698" max="7698" width="3.85546875" style="13" customWidth="1"/>
    <col min="7699" max="7700" width="3.28515625" style="13" customWidth="1"/>
    <col min="7701" max="7701" width="18.28515625" style="13" customWidth="1"/>
    <col min="7702" max="7702" width="3.28515625" style="13" customWidth="1"/>
    <col min="7703" max="7703" width="8.42578125" style="13" customWidth="1"/>
    <col min="7704" max="7704" width="7.140625" style="13" customWidth="1"/>
    <col min="7705" max="7705" width="3.28515625" style="13" customWidth="1"/>
    <col min="7706" max="7706" width="5.140625" style="13" customWidth="1"/>
    <col min="7707" max="7708" width="3.28515625" style="13" customWidth="1"/>
    <col min="7709" max="7709" width="3.140625" style="13" customWidth="1"/>
    <col min="7710" max="7710" width="4.7109375" style="13" customWidth="1"/>
    <col min="7711" max="7712" width="3.28515625" style="13" customWidth="1"/>
    <col min="7713" max="7713" width="2.5703125" style="13" customWidth="1"/>
    <col min="7714" max="7714" width="8.140625" style="13" customWidth="1"/>
    <col min="7715" max="7715" width="9.42578125" style="13" customWidth="1"/>
    <col min="7716" max="7716" width="4.85546875" style="13" customWidth="1"/>
    <col min="7717" max="7717" width="18" style="13" customWidth="1"/>
    <col min="7718" max="7718" width="9.85546875" style="13" customWidth="1"/>
    <col min="7719" max="7720" width="3.28515625" style="13" customWidth="1"/>
    <col min="7721" max="7721" width="12.7109375" style="13" customWidth="1"/>
    <col min="7722" max="7722" width="3.28515625" style="13" customWidth="1"/>
    <col min="7723" max="7723" width="14" style="13" customWidth="1"/>
    <col min="7724" max="7731" width="3.28515625" style="13" customWidth="1"/>
    <col min="7732" max="7936" width="9.140625" style="13"/>
    <col min="7937" max="7937" width="2.42578125" style="13" customWidth="1"/>
    <col min="7938" max="7938" width="8.140625" style="13" customWidth="1"/>
    <col min="7939" max="7939" width="8" style="13" customWidth="1"/>
    <col min="7940" max="7940" width="3.28515625" style="13" customWidth="1"/>
    <col min="7941" max="7941" width="35.28515625" style="13" customWidth="1"/>
    <col min="7942" max="7945" width="0" style="13" hidden="1" customWidth="1"/>
    <col min="7946" max="7946" width="6.5703125" style="13" customWidth="1"/>
    <col min="7947" max="7947" width="6.85546875" style="13" customWidth="1"/>
    <col min="7948" max="7949" width="8.85546875" style="13" customWidth="1"/>
    <col min="7950" max="7950" width="9.42578125" style="13" customWidth="1"/>
    <col min="7951" max="7951" width="13.140625" style="13" customWidth="1"/>
    <col min="7952" max="7953" width="3.28515625" style="13" customWidth="1"/>
    <col min="7954" max="7954" width="3.85546875" style="13" customWidth="1"/>
    <col min="7955" max="7956" width="3.28515625" style="13" customWidth="1"/>
    <col min="7957" max="7957" width="18.28515625" style="13" customWidth="1"/>
    <col min="7958" max="7958" width="3.28515625" style="13" customWidth="1"/>
    <col min="7959" max="7959" width="8.42578125" style="13" customWidth="1"/>
    <col min="7960" max="7960" width="7.140625" style="13" customWidth="1"/>
    <col min="7961" max="7961" width="3.28515625" style="13" customWidth="1"/>
    <col min="7962" max="7962" width="5.140625" style="13" customWidth="1"/>
    <col min="7963" max="7964" width="3.28515625" style="13" customWidth="1"/>
    <col min="7965" max="7965" width="3.140625" style="13" customWidth="1"/>
    <col min="7966" max="7966" width="4.7109375" style="13" customWidth="1"/>
    <col min="7967" max="7968" width="3.28515625" style="13" customWidth="1"/>
    <col min="7969" max="7969" width="2.5703125" style="13" customWidth="1"/>
    <col min="7970" max="7970" width="8.140625" style="13" customWidth="1"/>
    <col min="7971" max="7971" width="9.42578125" style="13" customWidth="1"/>
    <col min="7972" max="7972" width="4.85546875" style="13" customWidth="1"/>
    <col min="7973" max="7973" width="18" style="13" customWidth="1"/>
    <col min="7974" max="7974" width="9.85546875" style="13" customWidth="1"/>
    <col min="7975" max="7976" width="3.28515625" style="13" customWidth="1"/>
    <col min="7977" max="7977" width="12.7109375" style="13" customWidth="1"/>
    <col min="7978" max="7978" width="3.28515625" style="13" customWidth="1"/>
    <col min="7979" max="7979" width="14" style="13" customWidth="1"/>
    <col min="7980" max="7987" width="3.28515625" style="13" customWidth="1"/>
    <col min="7988" max="8192" width="9.140625" style="13"/>
    <col min="8193" max="8193" width="2.42578125" style="13" customWidth="1"/>
    <col min="8194" max="8194" width="8.140625" style="13" customWidth="1"/>
    <col min="8195" max="8195" width="8" style="13" customWidth="1"/>
    <col min="8196" max="8196" width="3.28515625" style="13" customWidth="1"/>
    <col min="8197" max="8197" width="35.28515625" style="13" customWidth="1"/>
    <col min="8198" max="8201" width="0" style="13" hidden="1" customWidth="1"/>
    <col min="8202" max="8202" width="6.5703125" style="13" customWidth="1"/>
    <col min="8203" max="8203" width="6.85546875" style="13" customWidth="1"/>
    <col min="8204" max="8205" width="8.85546875" style="13" customWidth="1"/>
    <col min="8206" max="8206" width="9.42578125" style="13" customWidth="1"/>
    <col min="8207" max="8207" width="13.140625" style="13" customWidth="1"/>
    <col min="8208" max="8209" width="3.28515625" style="13" customWidth="1"/>
    <col min="8210" max="8210" width="3.85546875" style="13" customWidth="1"/>
    <col min="8211" max="8212" width="3.28515625" style="13" customWidth="1"/>
    <col min="8213" max="8213" width="18.28515625" style="13" customWidth="1"/>
    <col min="8214" max="8214" width="3.28515625" style="13" customWidth="1"/>
    <col min="8215" max="8215" width="8.42578125" style="13" customWidth="1"/>
    <col min="8216" max="8216" width="7.140625" style="13" customWidth="1"/>
    <col min="8217" max="8217" width="3.28515625" style="13" customWidth="1"/>
    <col min="8218" max="8218" width="5.140625" style="13" customWidth="1"/>
    <col min="8219" max="8220" width="3.28515625" style="13" customWidth="1"/>
    <col min="8221" max="8221" width="3.140625" style="13" customWidth="1"/>
    <col min="8222" max="8222" width="4.7109375" style="13" customWidth="1"/>
    <col min="8223" max="8224" width="3.28515625" style="13" customWidth="1"/>
    <col min="8225" max="8225" width="2.5703125" style="13" customWidth="1"/>
    <col min="8226" max="8226" width="8.140625" style="13" customWidth="1"/>
    <col min="8227" max="8227" width="9.42578125" style="13" customWidth="1"/>
    <col min="8228" max="8228" width="4.85546875" style="13" customWidth="1"/>
    <col min="8229" max="8229" width="18" style="13" customWidth="1"/>
    <col min="8230" max="8230" width="9.85546875" style="13" customWidth="1"/>
    <col min="8231" max="8232" width="3.28515625" style="13" customWidth="1"/>
    <col min="8233" max="8233" width="12.7109375" style="13" customWidth="1"/>
    <col min="8234" max="8234" width="3.28515625" style="13" customWidth="1"/>
    <col min="8235" max="8235" width="14" style="13" customWidth="1"/>
    <col min="8236" max="8243" width="3.28515625" style="13" customWidth="1"/>
    <col min="8244" max="8448" width="9.140625" style="13"/>
    <col min="8449" max="8449" width="2.42578125" style="13" customWidth="1"/>
    <col min="8450" max="8450" width="8.140625" style="13" customWidth="1"/>
    <col min="8451" max="8451" width="8" style="13" customWidth="1"/>
    <col min="8452" max="8452" width="3.28515625" style="13" customWidth="1"/>
    <col min="8453" max="8453" width="35.28515625" style="13" customWidth="1"/>
    <col min="8454" max="8457" width="0" style="13" hidden="1" customWidth="1"/>
    <col min="8458" max="8458" width="6.5703125" style="13" customWidth="1"/>
    <col min="8459" max="8459" width="6.85546875" style="13" customWidth="1"/>
    <col min="8460" max="8461" width="8.85546875" style="13" customWidth="1"/>
    <col min="8462" max="8462" width="9.42578125" style="13" customWidth="1"/>
    <col min="8463" max="8463" width="13.140625" style="13" customWidth="1"/>
    <col min="8464" max="8465" width="3.28515625" style="13" customWidth="1"/>
    <col min="8466" max="8466" width="3.85546875" style="13" customWidth="1"/>
    <col min="8467" max="8468" width="3.28515625" style="13" customWidth="1"/>
    <col min="8469" max="8469" width="18.28515625" style="13" customWidth="1"/>
    <col min="8470" max="8470" width="3.28515625" style="13" customWidth="1"/>
    <col min="8471" max="8471" width="8.42578125" style="13" customWidth="1"/>
    <col min="8472" max="8472" width="7.140625" style="13" customWidth="1"/>
    <col min="8473" max="8473" width="3.28515625" style="13" customWidth="1"/>
    <col min="8474" max="8474" width="5.140625" style="13" customWidth="1"/>
    <col min="8475" max="8476" width="3.28515625" style="13" customWidth="1"/>
    <col min="8477" max="8477" width="3.140625" style="13" customWidth="1"/>
    <col min="8478" max="8478" width="4.7109375" style="13" customWidth="1"/>
    <col min="8479" max="8480" width="3.28515625" style="13" customWidth="1"/>
    <col min="8481" max="8481" width="2.5703125" style="13" customWidth="1"/>
    <col min="8482" max="8482" width="8.140625" style="13" customWidth="1"/>
    <col min="8483" max="8483" width="9.42578125" style="13" customWidth="1"/>
    <col min="8484" max="8484" width="4.85546875" style="13" customWidth="1"/>
    <col min="8485" max="8485" width="18" style="13" customWidth="1"/>
    <col min="8486" max="8486" width="9.85546875" style="13" customWidth="1"/>
    <col min="8487" max="8488" width="3.28515625" style="13" customWidth="1"/>
    <col min="8489" max="8489" width="12.7109375" style="13" customWidth="1"/>
    <col min="8490" max="8490" width="3.28515625" style="13" customWidth="1"/>
    <col min="8491" max="8491" width="14" style="13" customWidth="1"/>
    <col min="8492" max="8499" width="3.28515625" style="13" customWidth="1"/>
    <col min="8500" max="8704" width="9.140625" style="13"/>
    <col min="8705" max="8705" width="2.42578125" style="13" customWidth="1"/>
    <col min="8706" max="8706" width="8.140625" style="13" customWidth="1"/>
    <col min="8707" max="8707" width="8" style="13" customWidth="1"/>
    <col min="8708" max="8708" width="3.28515625" style="13" customWidth="1"/>
    <col min="8709" max="8709" width="35.28515625" style="13" customWidth="1"/>
    <col min="8710" max="8713" width="0" style="13" hidden="1" customWidth="1"/>
    <col min="8714" max="8714" width="6.5703125" style="13" customWidth="1"/>
    <col min="8715" max="8715" width="6.85546875" style="13" customWidth="1"/>
    <col min="8716" max="8717" width="8.85546875" style="13" customWidth="1"/>
    <col min="8718" max="8718" width="9.42578125" style="13" customWidth="1"/>
    <col min="8719" max="8719" width="13.140625" style="13" customWidth="1"/>
    <col min="8720" max="8721" width="3.28515625" style="13" customWidth="1"/>
    <col min="8722" max="8722" width="3.85546875" style="13" customWidth="1"/>
    <col min="8723" max="8724" width="3.28515625" style="13" customWidth="1"/>
    <col min="8725" max="8725" width="18.28515625" style="13" customWidth="1"/>
    <col min="8726" max="8726" width="3.28515625" style="13" customWidth="1"/>
    <col min="8727" max="8727" width="8.42578125" style="13" customWidth="1"/>
    <col min="8728" max="8728" width="7.140625" style="13" customWidth="1"/>
    <col min="8729" max="8729" width="3.28515625" style="13" customWidth="1"/>
    <col min="8730" max="8730" width="5.140625" style="13" customWidth="1"/>
    <col min="8731" max="8732" width="3.28515625" style="13" customWidth="1"/>
    <col min="8733" max="8733" width="3.140625" style="13" customWidth="1"/>
    <col min="8734" max="8734" width="4.7109375" style="13" customWidth="1"/>
    <col min="8735" max="8736" width="3.28515625" style="13" customWidth="1"/>
    <col min="8737" max="8737" width="2.5703125" style="13" customWidth="1"/>
    <col min="8738" max="8738" width="8.140625" style="13" customWidth="1"/>
    <col min="8739" max="8739" width="9.42578125" style="13" customWidth="1"/>
    <col min="8740" max="8740" width="4.85546875" style="13" customWidth="1"/>
    <col min="8741" max="8741" width="18" style="13" customWidth="1"/>
    <col min="8742" max="8742" width="9.85546875" style="13" customWidth="1"/>
    <col min="8743" max="8744" width="3.28515625" style="13" customWidth="1"/>
    <col min="8745" max="8745" width="12.7109375" style="13" customWidth="1"/>
    <col min="8746" max="8746" width="3.28515625" style="13" customWidth="1"/>
    <col min="8747" max="8747" width="14" style="13" customWidth="1"/>
    <col min="8748" max="8755" width="3.28515625" style="13" customWidth="1"/>
    <col min="8756" max="8960" width="9.140625" style="13"/>
    <col min="8961" max="8961" width="2.42578125" style="13" customWidth="1"/>
    <col min="8962" max="8962" width="8.140625" style="13" customWidth="1"/>
    <col min="8963" max="8963" width="8" style="13" customWidth="1"/>
    <col min="8964" max="8964" width="3.28515625" style="13" customWidth="1"/>
    <col min="8965" max="8965" width="35.28515625" style="13" customWidth="1"/>
    <col min="8966" max="8969" width="0" style="13" hidden="1" customWidth="1"/>
    <col min="8970" max="8970" width="6.5703125" style="13" customWidth="1"/>
    <col min="8971" max="8971" width="6.85546875" style="13" customWidth="1"/>
    <col min="8972" max="8973" width="8.85546875" style="13" customWidth="1"/>
    <col min="8974" max="8974" width="9.42578125" style="13" customWidth="1"/>
    <col min="8975" max="8975" width="13.140625" style="13" customWidth="1"/>
    <col min="8976" max="8977" width="3.28515625" style="13" customWidth="1"/>
    <col min="8978" max="8978" width="3.85546875" style="13" customWidth="1"/>
    <col min="8979" max="8980" width="3.28515625" style="13" customWidth="1"/>
    <col min="8981" max="8981" width="18.28515625" style="13" customWidth="1"/>
    <col min="8982" max="8982" width="3.28515625" style="13" customWidth="1"/>
    <col min="8983" max="8983" width="8.42578125" style="13" customWidth="1"/>
    <col min="8984" max="8984" width="7.140625" style="13" customWidth="1"/>
    <col min="8985" max="8985" width="3.28515625" style="13" customWidth="1"/>
    <col min="8986" max="8986" width="5.140625" style="13" customWidth="1"/>
    <col min="8987" max="8988" width="3.28515625" style="13" customWidth="1"/>
    <col min="8989" max="8989" width="3.140625" style="13" customWidth="1"/>
    <col min="8990" max="8990" width="4.7109375" style="13" customWidth="1"/>
    <col min="8991" max="8992" width="3.28515625" style="13" customWidth="1"/>
    <col min="8993" max="8993" width="2.5703125" style="13" customWidth="1"/>
    <col min="8994" max="8994" width="8.140625" style="13" customWidth="1"/>
    <col min="8995" max="8995" width="9.42578125" style="13" customWidth="1"/>
    <col min="8996" max="8996" width="4.85546875" style="13" customWidth="1"/>
    <col min="8997" max="8997" width="18" style="13" customWidth="1"/>
    <col min="8998" max="8998" width="9.85546875" style="13" customWidth="1"/>
    <col min="8999" max="9000" width="3.28515625" style="13" customWidth="1"/>
    <col min="9001" max="9001" width="12.7109375" style="13" customWidth="1"/>
    <col min="9002" max="9002" width="3.28515625" style="13" customWidth="1"/>
    <col min="9003" max="9003" width="14" style="13" customWidth="1"/>
    <col min="9004" max="9011" width="3.28515625" style="13" customWidth="1"/>
    <col min="9012" max="9216" width="9.140625" style="13"/>
    <col min="9217" max="9217" width="2.42578125" style="13" customWidth="1"/>
    <col min="9218" max="9218" width="8.140625" style="13" customWidth="1"/>
    <col min="9219" max="9219" width="8" style="13" customWidth="1"/>
    <col min="9220" max="9220" width="3.28515625" style="13" customWidth="1"/>
    <col min="9221" max="9221" width="35.28515625" style="13" customWidth="1"/>
    <col min="9222" max="9225" width="0" style="13" hidden="1" customWidth="1"/>
    <col min="9226" max="9226" width="6.5703125" style="13" customWidth="1"/>
    <col min="9227" max="9227" width="6.85546875" style="13" customWidth="1"/>
    <col min="9228" max="9229" width="8.85546875" style="13" customWidth="1"/>
    <col min="9230" max="9230" width="9.42578125" style="13" customWidth="1"/>
    <col min="9231" max="9231" width="13.140625" style="13" customWidth="1"/>
    <col min="9232" max="9233" width="3.28515625" style="13" customWidth="1"/>
    <col min="9234" max="9234" width="3.85546875" style="13" customWidth="1"/>
    <col min="9235" max="9236" width="3.28515625" style="13" customWidth="1"/>
    <col min="9237" max="9237" width="18.28515625" style="13" customWidth="1"/>
    <col min="9238" max="9238" width="3.28515625" style="13" customWidth="1"/>
    <col min="9239" max="9239" width="8.42578125" style="13" customWidth="1"/>
    <col min="9240" max="9240" width="7.140625" style="13" customWidth="1"/>
    <col min="9241" max="9241" width="3.28515625" style="13" customWidth="1"/>
    <col min="9242" max="9242" width="5.140625" style="13" customWidth="1"/>
    <col min="9243" max="9244" width="3.28515625" style="13" customWidth="1"/>
    <col min="9245" max="9245" width="3.140625" style="13" customWidth="1"/>
    <col min="9246" max="9246" width="4.7109375" style="13" customWidth="1"/>
    <col min="9247" max="9248" width="3.28515625" style="13" customWidth="1"/>
    <col min="9249" max="9249" width="2.5703125" style="13" customWidth="1"/>
    <col min="9250" max="9250" width="8.140625" style="13" customWidth="1"/>
    <col min="9251" max="9251" width="9.42578125" style="13" customWidth="1"/>
    <col min="9252" max="9252" width="4.85546875" style="13" customWidth="1"/>
    <col min="9253" max="9253" width="18" style="13" customWidth="1"/>
    <col min="9254" max="9254" width="9.85546875" style="13" customWidth="1"/>
    <col min="9255" max="9256" width="3.28515625" style="13" customWidth="1"/>
    <col min="9257" max="9257" width="12.7109375" style="13" customWidth="1"/>
    <col min="9258" max="9258" width="3.28515625" style="13" customWidth="1"/>
    <col min="9259" max="9259" width="14" style="13" customWidth="1"/>
    <col min="9260" max="9267" width="3.28515625" style="13" customWidth="1"/>
    <col min="9268" max="9472" width="9.140625" style="13"/>
    <col min="9473" max="9473" width="2.42578125" style="13" customWidth="1"/>
    <col min="9474" max="9474" width="8.140625" style="13" customWidth="1"/>
    <col min="9475" max="9475" width="8" style="13" customWidth="1"/>
    <col min="9476" max="9476" width="3.28515625" style="13" customWidth="1"/>
    <col min="9477" max="9477" width="35.28515625" style="13" customWidth="1"/>
    <col min="9478" max="9481" width="0" style="13" hidden="1" customWidth="1"/>
    <col min="9482" max="9482" width="6.5703125" style="13" customWidth="1"/>
    <col min="9483" max="9483" width="6.85546875" style="13" customWidth="1"/>
    <col min="9484" max="9485" width="8.85546875" style="13" customWidth="1"/>
    <col min="9486" max="9486" width="9.42578125" style="13" customWidth="1"/>
    <col min="9487" max="9487" width="13.140625" style="13" customWidth="1"/>
    <col min="9488" max="9489" width="3.28515625" style="13" customWidth="1"/>
    <col min="9490" max="9490" width="3.85546875" style="13" customWidth="1"/>
    <col min="9491" max="9492" width="3.28515625" style="13" customWidth="1"/>
    <col min="9493" max="9493" width="18.28515625" style="13" customWidth="1"/>
    <col min="9494" max="9494" width="3.28515625" style="13" customWidth="1"/>
    <col min="9495" max="9495" width="8.42578125" style="13" customWidth="1"/>
    <col min="9496" max="9496" width="7.140625" style="13" customWidth="1"/>
    <col min="9497" max="9497" width="3.28515625" style="13" customWidth="1"/>
    <col min="9498" max="9498" width="5.140625" style="13" customWidth="1"/>
    <col min="9499" max="9500" width="3.28515625" style="13" customWidth="1"/>
    <col min="9501" max="9501" width="3.140625" style="13" customWidth="1"/>
    <col min="9502" max="9502" width="4.7109375" style="13" customWidth="1"/>
    <col min="9503" max="9504" width="3.28515625" style="13" customWidth="1"/>
    <col min="9505" max="9505" width="2.5703125" style="13" customWidth="1"/>
    <col min="9506" max="9506" width="8.140625" style="13" customWidth="1"/>
    <col min="9507" max="9507" width="9.42578125" style="13" customWidth="1"/>
    <col min="9508" max="9508" width="4.85546875" style="13" customWidth="1"/>
    <col min="9509" max="9509" width="18" style="13" customWidth="1"/>
    <col min="9510" max="9510" width="9.85546875" style="13" customWidth="1"/>
    <col min="9511" max="9512" width="3.28515625" style="13" customWidth="1"/>
    <col min="9513" max="9513" width="12.7109375" style="13" customWidth="1"/>
    <col min="9514" max="9514" width="3.28515625" style="13" customWidth="1"/>
    <col min="9515" max="9515" width="14" style="13" customWidth="1"/>
    <col min="9516" max="9523" width="3.28515625" style="13" customWidth="1"/>
    <col min="9524" max="9728" width="9.140625" style="13"/>
    <col min="9729" max="9729" width="2.42578125" style="13" customWidth="1"/>
    <col min="9730" max="9730" width="8.140625" style="13" customWidth="1"/>
    <col min="9731" max="9731" width="8" style="13" customWidth="1"/>
    <col min="9732" max="9732" width="3.28515625" style="13" customWidth="1"/>
    <col min="9733" max="9733" width="35.28515625" style="13" customWidth="1"/>
    <col min="9734" max="9737" width="0" style="13" hidden="1" customWidth="1"/>
    <col min="9738" max="9738" width="6.5703125" style="13" customWidth="1"/>
    <col min="9739" max="9739" width="6.85546875" style="13" customWidth="1"/>
    <col min="9740" max="9741" width="8.85546875" style="13" customWidth="1"/>
    <col min="9742" max="9742" width="9.42578125" style="13" customWidth="1"/>
    <col min="9743" max="9743" width="13.140625" style="13" customWidth="1"/>
    <col min="9744" max="9745" width="3.28515625" style="13" customWidth="1"/>
    <col min="9746" max="9746" width="3.85546875" style="13" customWidth="1"/>
    <col min="9747" max="9748" width="3.28515625" style="13" customWidth="1"/>
    <col min="9749" max="9749" width="18.28515625" style="13" customWidth="1"/>
    <col min="9750" max="9750" width="3.28515625" style="13" customWidth="1"/>
    <col min="9751" max="9751" width="8.42578125" style="13" customWidth="1"/>
    <col min="9752" max="9752" width="7.140625" style="13" customWidth="1"/>
    <col min="9753" max="9753" width="3.28515625" style="13" customWidth="1"/>
    <col min="9754" max="9754" width="5.140625" style="13" customWidth="1"/>
    <col min="9755" max="9756" width="3.28515625" style="13" customWidth="1"/>
    <col min="9757" max="9757" width="3.140625" style="13" customWidth="1"/>
    <col min="9758" max="9758" width="4.7109375" style="13" customWidth="1"/>
    <col min="9759" max="9760" width="3.28515625" style="13" customWidth="1"/>
    <col min="9761" max="9761" width="2.5703125" style="13" customWidth="1"/>
    <col min="9762" max="9762" width="8.140625" style="13" customWidth="1"/>
    <col min="9763" max="9763" width="9.42578125" style="13" customWidth="1"/>
    <col min="9764" max="9764" width="4.85546875" style="13" customWidth="1"/>
    <col min="9765" max="9765" width="18" style="13" customWidth="1"/>
    <col min="9766" max="9766" width="9.85546875" style="13" customWidth="1"/>
    <col min="9767" max="9768" width="3.28515625" style="13" customWidth="1"/>
    <col min="9769" max="9769" width="12.7109375" style="13" customWidth="1"/>
    <col min="9770" max="9770" width="3.28515625" style="13" customWidth="1"/>
    <col min="9771" max="9771" width="14" style="13" customWidth="1"/>
    <col min="9772" max="9779" width="3.28515625" style="13" customWidth="1"/>
    <col min="9780" max="9984" width="9.140625" style="13"/>
    <col min="9985" max="9985" width="2.42578125" style="13" customWidth="1"/>
    <col min="9986" max="9986" width="8.140625" style="13" customWidth="1"/>
    <col min="9987" max="9987" width="8" style="13" customWidth="1"/>
    <col min="9988" max="9988" width="3.28515625" style="13" customWidth="1"/>
    <col min="9989" max="9989" width="35.28515625" style="13" customWidth="1"/>
    <col min="9990" max="9993" width="0" style="13" hidden="1" customWidth="1"/>
    <col min="9994" max="9994" width="6.5703125" style="13" customWidth="1"/>
    <col min="9995" max="9995" width="6.85546875" style="13" customWidth="1"/>
    <col min="9996" max="9997" width="8.85546875" style="13" customWidth="1"/>
    <col min="9998" max="9998" width="9.42578125" style="13" customWidth="1"/>
    <col min="9999" max="9999" width="13.140625" style="13" customWidth="1"/>
    <col min="10000" max="10001" width="3.28515625" style="13" customWidth="1"/>
    <col min="10002" max="10002" width="3.85546875" style="13" customWidth="1"/>
    <col min="10003" max="10004" width="3.28515625" style="13" customWidth="1"/>
    <col min="10005" max="10005" width="18.28515625" style="13" customWidth="1"/>
    <col min="10006" max="10006" width="3.28515625" style="13" customWidth="1"/>
    <col min="10007" max="10007" width="8.42578125" style="13" customWidth="1"/>
    <col min="10008" max="10008" width="7.140625" style="13" customWidth="1"/>
    <col min="10009" max="10009" width="3.28515625" style="13" customWidth="1"/>
    <col min="10010" max="10010" width="5.140625" style="13" customWidth="1"/>
    <col min="10011" max="10012" width="3.28515625" style="13" customWidth="1"/>
    <col min="10013" max="10013" width="3.140625" style="13" customWidth="1"/>
    <col min="10014" max="10014" width="4.7109375" style="13" customWidth="1"/>
    <col min="10015" max="10016" width="3.28515625" style="13" customWidth="1"/>
    <col min="10017" max="10017" width="2.5703125" style="13" customWidth="1"/>
    <col min="10018" max="10018" width="8.140625" style="13" customWidth="1"/>
    <col min="10019" max="10019" width="9.42578125" style="13" customWidth="1"/>
    <col min="10020" max="10020" width="4.85546875" style="13" customWidth="1"/>
    <col min="10021" max="10021" width="18" style="13" customWidth="1"/>
    <col min="10022" max="10022" width="9.85546875" style="13" customWidth="1"/>
    <col min="10023" max="10024" width="3.28515625" style="13" customWidth="1"/>
    <col min="10025" max="10025" width="12.7109375" style="13" customWidth="1"/>
    <col min="10026" max="10026" width="3.28515625" style="13" customWidth="1"/>
    <col min="10027" max="10027" width="14" style="13" customWidth="1"/>
    <col min="10028" max="10035" width="3.28515625" style="13" customWidth="1"/>
    <col min="10036" max="10240" width="9.140625" style="13"/>
    <col min="10241" max="10241" width="2.42578125" style="13" customWidth="1"/>
    <col min="10242" max="10242" width="8.140625" style="13" customWidth="1"/>
    <col min="10243" max="10243" width="8" style="13" customWidth="1"/>
    <col min="10244" max="10244" width="3.28515625" style="13" customWidth="1"/>
    <col min="10245" max="10245" width="35.28515625" style="13" customWidth="1"/>
    <col min="10246" max="10249" width="0" style="13" hidden="1" customWidth="1"/>
    <col min="10250" max="10250" width="6.5703125" style="13" customWidth="1"/>
    <col min="10251" max="10251" width="6.85546875" style="13" customWidth="1"/>
    <col min="10252" max="10253" width="8.85546875" style="13" customWidth="1"/>
    <col min="10254" max="10254" width="9.42578125" style="13" customWidth="1"/>
    <col min="10255" max="10255" width="13.140625" style="13" customWidth="1"/>
    <col min="10256" max="10257" width="3.28515625" style="13" customWidth="1"/>
    <col min="10258" max="10258" width="3.85546875" style="13" customWidth="1"/>
    <col min="10259" max="10260" width="3.28515625" style="13" customWidth="1"/>
    <col min="10261" max="10261" width="18.28515625" style="13" customWidth="1"/>
    <col min="10262" max="10262" width="3.28515625" style="13" customWidth="1"/>
    <col min="10263" max="10263" width="8.42578125" style="13" customWidth="1"/>
    <col min="10264" max="10264" width="7.140625" style="13" customWidth="1"/>
    <col min="10265" max="10265" width="3.28515625" style="13" customWidth="1"/>
    <col min="10266" max="10266" width="5.140625" style="13" customWidth="1"/>
    <col min="10267" max="10268" width="3.28515625" style="13" customWidth="1"/>
    <col min="10269" max="10269" width="3.140625" style="13" customWidth="1"/>
    <col min="10270" max="10270" width="4.7109375" style="13" customWidth="1"/>
    <col min="10271" max="10272" width="3.28515625" style="13" customWidth="1"/>
    <col min="10273" max="10273" width="2.5703125" style="13" customWidth="1"/>
    <col min="10274" max="10274" width="8.140625" style="13" customWidth="1"/>
    <col min="10275" max="10275" width="9.42578125" style="13" customWidth="1"/>
    <col min="10276" max="10276" width="4.85546875" style="13" customWidth="1"/>
    <col min="10277" max="10277" width="18" style="13" customWidth="1"/>
    <col min="10278" max="10278" width="9.85546875" style="13" customWidth="1"/>
    <col min="10279" max="10280" width="3.28515625" style="13" customWidth="1"/>
    <col min="10281" max="10281" width="12.7109375" style="13" customWidth="1"/>
    <col min="10282" max="10282" width="3.28515625" style="13" customWidth="1"/>
    <col min="10283" max="10283" width="14" style="13" customWidth="1"/>
    <col min="10284" max="10291" width="3.28515625" style="13" customWidth="1"/>
    <col min="10292" max="10496" width="9.140625" style="13"/>
    <col min="10497" max="10497" width="2.42578125" style="13" customWidth="1"/>
    <col min="10498" max="10498" width="8.140625" style="13" customWidth="1"/>
    <col min="10499" max="10499" width="8" style="13" customWidth="1"/>
    <col min="10500" max="10500" width="3.28515625" style="13" customWidth="1"/>
    <col min="10501" max="10501" width="35.28515625" style="13" customWidth="1"/>
    <col min="10502" max="10505" width="0" style="13" hidden="1" customWidth="1"/>
    <col min="10506" max="10506" width="6.5703125" style="13" customWidth="1"/>
    <col min="10507" max="10507" width="6.85546875" style="13" customWidth="1"/>
    <col min="10508" max="10509" width="8.85546875" style="13" customWidth="1"/>
    <col min="10510" max="10510" width="9.42578125" style="13" customWidth="1"/>
    <col min="10511" max="10511" width="13.140625" style="13" customWidth="1"/>
    <col min="10512" max="10513" width="3.28515625" style="13" customWidth="1"/>
    <col min="10514" max="10514" width="3.85546875" style="13" customWidth="1"/>
    <col min="10515" max="10516" width="3.28515625" style="13" customWidth="1"/>
    <col min="10517" max="10517" width="18.28515625" style="13" customWidth="1"/>
    <col min="10518" max="10518" width="3.28515625" style="13" customWidth="1"/>
    <col min="10519" max="10519" width="8.42578125" style="13" customWidth="1"/>
    <col min="10520" max="10520" width="7.140625" style="13" customWidth="1"/>
    <col min="10521" max="10521" width="3.28515625" style="13" customWidth="1"/>
    <col min="10522" max="10522" width="5.140625" style="13" customWidth="1"/>
    <col min="10523" max="10524" width="3.28515625" style="13" customWidth="1"/>
    <col min="10525" max="10525" width="3.140625" style="13" customWidth="1"/>
    <col min="10526" max="10526" width="4.7109375" style="13" customWidth="1"/>
    <col min="10527" max="10528" width="3.28515625" style="13" customWidth="1"/>
    <col min="10529" max="10529" width="2.5703125" style="13" customWidth="1"/>
    <col min="10530" max="10530" width="8.140625" style="13" customWidth="1"/>
    <col min="10531" max="10531" width="9.42578125" style="13" customWidth="1"/>
    <col min="10532" max="10532" width="4.85546875" style="13" customWidth="1"/>
    <col min="10533" max="10533" width="18" style="13" customWidth="1"/>
    <col min="10534" max="10534" width="9.85546875" style="13" customWidth="1"/>
    <col min="10535" max="10536" width="3.28515625" style="13" customWidth="1"/>
    <col min="10537" max="10537" width="12.7109375" style="13" customWidth="1"/>
    <col min="10538" max="10538" width="3.28515625" style="13" customWidth="1"/>
    <col min="10539" max="10539" width="14" style="13" customWidth="1"/>
    <col min="10540" max="10547" width="3.28515625" style="13" customWidth="1"/>
    <col min="10548" max="10752" width="9.140625" style="13"/>
    <col min="10753" max="10753" width="2.42578125" style="13" customWidth="1"/>
    <col min="10754" max="10754" width="8.140625" style="13" customWidth="1"/>
    <col min="10755" max="10755" width="8" style="13" customWidth="1"/>
    <col min="10756" max="10756" width="3.28515625" style="13" customWidth="1"/>
    <col min="10757" max="10757" width="35.28515625" style="13" customWidth="1"/>
    <col min="10758" max="10761" width="0" style="13" hidden="1" customWidth="1"/>
    <col min="10762" max="10762" width="6.5703125" style="13" customWidth="1"/>
    <col min="10763" max="10763" width="6.85546875" style="13" customWidth="1"/>
    <col min="10764" max="10765" width="8.85546875" style="13" customWidth="1"/>
    <col min="10766" max="10766" width="9.42578125" style="13" customWidth="1"/>
    <col min="10767" max="10767" width="13.140625" style="13" customWidth="1"/>
    <col min="10768" max="10769" width="3.28515625" style="13" customWidth="1"/>
    <col min="10770" max="10770" width="3.85546875" style="13" customWidth="1"/>
    <col min="10771" max="10772" width="3.28515625" style="13" customWidth="1"/>
    <col min="10773" max="10773" width="18.28515625" style="13" customWidth="1"/>
    <col min="10774" max="10774" width="3.28515625" style="13" customWidth="1"/>
    <col min="10775" max="10775" width="8.42578125" style="13" customWidth="1"/>
    <col min="10776" max="10776" width="7.140625" style="13" customWidth="1"/>
    <col min="10777" max="10777" width="3.28515625" style="13" customWidth="1"/>
    <col min="10778" max="10778" width="5.140625" style="13" customWidth="1"/>
    <col min="10779" max="10780" width="3.28515625" style="13" customWidth="1"/>
    <col min="10781" max="10781" width="3.140625" style="13" customWidth="1"/>
    <col min="10782" max="10782" width="4.7109375" style="13" customWidth="1"/>
    <col min="10783" max="10784" width="3.28515625" style="13" customWidth="1"/>
    <col min="10785" max="10785" width="2.5703125" style="13" customWidth="1"/>
    <col min="10786" max="10786" width="8.140625" style="13" customWidth="1"/>
    <col min="10787" max="10787" width="9.42578125" style="13" customWidth="1"/>
    <col min="10788" max="10788" width="4.85546875" style="13" customWidth="1"/>
    <col min="10789" max="10789" width="18" style="13" customWidth="1"/>
    <col min="10790" max="10790" width="9.85546875" style="13" customWidth="1"/>
    <col min="10791" max="10792" width="3.28515625" style="13" customWidth="1"/>
    <col min="10793" max="10793" width="12.7109375" style="13" customWidth="1"/>
    <col min="10794" max="10794" width="3.28515625" style="13" customWidth="1"/>
    <col min="10795" max="10795" width="14" style="13" customWidth="1"/>
    <col min="10796" max="10803" width="3.28515625" style="13" customWidth="1"/>
    <col min="10804" max="11008" width="9.140625" style="13"/>
    <col min="11009" max="11009" width="2.42578125" style="13" customWidth="1"/>
    <col min="11010" max="11010" width="8.140625" style="13" customWidth="1"/>
    <col min="11011" max="11011" width="8" style="13" customWidth="1"/>
    <col min="11012" max="11012" width="3.28515625" style="13" customWidth="1"/>
    <col min="11013" max="11013" width="35.28515625" style="13" customWidth="1"/>
    <col min="11014" max="11017" width="0" style="13" hidden="1" customWidth="1"/>
    <col min="11018" max="11018" width="6.5703125" style="13" customWidth="1"/>
    <col min="11019" max="11019" width="6.85546875" style="13" customWidth="1"/>
    <col min="11020" max="11021" width="8.85546875" style="13" customWidth="1"/>
    <col min="11022" max="11022" width="9.42578125" style="13" customWidth="1"/>
    <col min="11023" max="11023" width="13.140625" style="13" customWidth="1"/>
    <col min="11024" max="11025" width="3.28515625" style="13" customWidth="1"/>
    <col min="11026" max="11026" width="3.85546875" style="13" customWidth="1"/>
    <col min="11027" max="11028" width="3.28515625" style="13" customWidth="1"/>
    <col min="11029" max="11029" width="18.28515625" style="13" customWidth="1"/>
    <col min="11030" max="11030" width="3.28515625" style="13" customWidth="1"/>
    <col min="11031" max="11031" width="8.42578125" style="13" customWidth="1"/>
    <col min="11032" max="11032" width="7.140625" style="13" customWidth="1"/>
    <col min="11033" max="11033" width="3.28515625" style="13" customWidth="1"/>
    <col min="11034" max="11034" width="5.140625" style="13" customWidth="1"/>
    <col min="11035" max="11036" width="3.28515625" style="13" customWidth="1"/>
    <col min="11037" max="11037" width="3.140625" style="13" customWidth="1"/>
    <col min="11038" max="11038" width="4.7109375" style="13" customWidth="1"/>
    <col min="11039" max="11040" width="3.28515625" style="13" customWidth="1"/>
    <col min="11041" max="11041" width="2.5703125" style="13" customWidth="1"/>
    <col min="11042" max="11042" width="8.140625" style="13" customWidth="1"/>
    <col min="11043" max="11043" width="9.42578125" style="13" customWidth="1"/>
    <col min="11044" max="11044" width="4.85546875" style="13" customWidth="1"/>
    <col min="11045" max="11045" width="18" style="13" customWidth="1"/>
    <col min="11046" max="11046" width="9.85546875" style="13" customWidth="1"/>
    <col min="11047" max="11048" width="3.28515625" style="13" customWidth="1"/>
    <col min="11049" max="11049" width="12.7109375" style="13" customWidth="1"/>
    <col min="11050" max="11050" width="3.28515625" style="13" customWidth="1"/>
    <col min="11051" max="11051" width="14" style="13" customWidth="1"/>
    <col min="11052" max="11059" width="3.28515625" style="13" customWidth="1"/>
    <col min="11060" max="11264" width="9.140625" style="13"/>
    <col min="11265" max="11265" width="2.42578125" style="13" customWidth="1"/>
    <col min="11266" max="11266" width="8.140625" style="13" customWidth="1"/>
    <col min="11267" max="11267" width="8" style="13" customWidth="1"/>
    <col min="11268" max="11268" width="3.28515625" style="13" customWidth="1"/>
    <col min="11269" max="11269" width="35.28515625" style="13" customWidth="1"/>
    <col min="11270" max="11273" width="0" style="13" hidden="1" customWidth="1"/>
    <col min="11274" max="11274" width="6.5703125" style="13" customWidth="1"/>
    <col min="11275" max="11275" width="6.85546875" style="13" customWidth="1"/>
    <col min="11276" max="11277" width="8.85546875" style="13" customWidth="1"/>
    <col min="11278" max="11278" width="9.42578125" style="13" customWidth="1"/>
    <col min="11279" max="11279" width="13.140625" style="13" customWidth="1"/>
    <col min="11280" max="11281" width="3.28515625" style="13" customWidth="1"/>
    <col min="11282" max="11282" width="3.85546875" style="13" customWidth="1"/>
    <col min="11283" max="11284" width="3.28515625" style="13" customWidth="1"/>
    <col min="11285" max="11285" width="18.28515625" style="13" customWidth="1"/>
    <col min="11286" max="11286" width="3.28515625" style="13" customWidth="1"/>
    <col min="11287" max="11287" width="8.42578125" style="13" customWidth="1"/>
    <col min="11288" max="11288" width="7.140625" style="13" customWidth="1"/>
    <col min="11289" max="11289" width="3.28515625" style="13" customWidth="1"/>
    <col min="11290" max="11290" width="5.140625" style="13" customWidth="1"/>
    <col min="11291" max="11292" width="3.28515625" style="13" customWidth="1"/>
    <col min="11293" max="11293" width="3.140625" style="13" customWidth="1"/>
    <col min="11294" max="11294" width="4.7109375" style="13" customWidth="1"/>
    <col min="11295" max="11296" width="3.28515625" style="13" customWidth="1"/>
    <col min="11297" max="11297" width="2.5703125" style="13" customWidth="1"/>
    <col min="11298" max="11298" width="8.140625" style="13" customWidth="1"/>
    <col min="11299" max="11299" width="9.42578125" style="13" customWidth="1"/>
    <col min="11300" max="11300" width="4.85546875" style="13" customWidth="1"/>
    <col min="11301" max="11301" width="18" style="13" customWidth="1"/>
    <col min="11302" max="11302" width="9.85546875" style="13" customWidth="1"/>
    <col min="11303" max="11304" width="3.28515625" style="13" customWidth="1"/>
    <col min="11305" max="11305" width="12.7109375" style="13" customWidth="1"/>
    <col min="11306" max="11306" width="3.28515625" style="13" customWidth="1"/>
    <col min="11307" max="11307" width="14" style="13" customWidth="1"/>
    <col min="11308" max="11315" width="3.28515625" style="13" customWidth="1"/>
    <col min="11316" max="11520" width="9.140625" style="13"/>
    <col min="11521" max="11521" width="2.42578125" style="13" customWidth="1"/>
    <col min="11522" max="11522" width="8.140625" style="13" customWidth="1"/>
    <col min="11523" max="11523" width="8" style="13" customWidth="1"/>
    <col min="11524" max="11524" width="3.28515625" style="13" customWidth="1"/>
    <col min="11525" max="11525" width="35.28515625" style="13" customWidth="1"/>
    <col min="11526" max="11529" width="0" style="13" hidden="1" customWidth="1"/>
    <col min="11530" max="11530" width="6.5703125" style="13" customWidth="1"/>
    <col min="11531" max="11531" width="6.85546875" style="13" customWidth="1"/>
    <col min="11532" max="11533" width="8.85546875" style="13" customWidth="1"/>
    <col min="11534" max="11534" width="9.42578125" style="13" customWidth="1"/>
    <col min="11535" max="11535" width="13.140625" style="13" customWidth="1"/>
    <col min="11536" max="11537" width="3.28515625" style="13" customWidth="1"/>
    <col min="11538" max="11538" width="3.85546875" style="13" customWidth="1"/>
    <col min="11539" max="11540" width="3.28515625" style="13" customWidth="1"/>
    <col min="11541" max="11541" width="18.28515625" style="13" customWidth="1"/>
    <col min="11542" max="11542" width="3.28515625" style="13" customWidth="1"/>
    <col min="11543" max="11543" width="8.42578125" style="13" customWidth="1"/>
    <col min="11544" max="11544" width="7.140625" style="13" customWidth="1"/>
    <col min="11545" max="11545" width="3.28515625" style="13" customWidth="1"/>
    <col min="11546" max="11546" width="5.140625" style="13" customWidth="1"/>
    <col min="11547" max="11548" width="3.28515625" style="13" customWidth="1"/>
    <col min="11549" max="11549" width="3.140625" style="13" customWidth="1"/>
    <col min="11550" max="11550" width="4.7109375" style="13" customWidth="1"/>
    <col min="11551" max="11552" width="3.28515625" style="13" customWidth="1"/>
    <col min="11553" max="11553" width="2.5703125" style="13" customWidth="1"/>
    <col min="11554" max="11554" width="8.140625" style="13" customWidth="1"/>
    <col min="11555" max="11555" width="9.42578125" style="13" customWidth="1"/>
    <col min="11556" max="11556" width="4.85546875" style="13" customWidth="1"/>
    <col min="11557" max="11557" width="18" style="13" customWidth="1"/>
    <col min="11558" max="11558" width="9.85546875" style="13" customWidth="1"/>
    <col min="11559" max="11560" width="3.28515625" style="13" customWidth="1"/>
    <col min="11561" max="11561" width="12.7109375" style="13" customWidth="1"/>
    <col min="11562" max="11562" width="3.28515625" style="13" customWidth="1"/>
    <col min="11563" max="11563" width="14" style="13" customWidth="1"/>
    <col min="11564" max="11571" width="3.28515625" style="13" customWidth="1"/>
    <col min="11572" max="11776" width="9.140625" style="13"/>
    <col min="11777" max="11777" width="2.42578125" style="13" customWidth="1"/>
    <col min="11778" max="11778" width="8.140625" style="13" customWidth="1"/>
    <col min="11779" max="11779" width="8" style="13" customWidth="1"/>
    <col min="11780" max="11780" width="3.28515625" style="13" customWidth="1"/>
    <col min="11781" max="11781" width="35.28515625" style="13" customWidth="1"/>
    <col min="11782" max="11785" width="0" style="13" hidden="1" customWidth="1"/>
    <col min="11786" max="11786" width="6.5703125" style="13" customWidth="1"/>
    <col min="11787" max="11787" width="6.85546875" style="13" customWidth="1"/>
    <col min="11788" max="11789" width="8.85546875" style="13" customWidth="1"/>
    <col min="11790" max="11790" width="9.42578125" style="13" customWidth="1"/>
    <col min="11791" max="11791" width="13.140625" style="13" customWidth="1"/>
    <col min="11792" max="11793" width="3.28515625" style="13" customWidth="1"/>
    <col min="11794" max="11794" width="3.85546875" style="13" customWidth="1"/>
    <col min="11795" max="11796" width="3.28515625" style="13" customWidth="1"/>
    <col min="11797" max="11797" width="18.28515625" style="13" customWidth="1"/>
    <col min="11798" max="11798" width="3.28515625" style="13" customWidth="1"/>
    <col min="11799" max="11799" width="8.42578125" style="13" customWidth="1"/>
    <col min="11800" max="11800" width="7.140625" style="13" customWidth="1"/>
    <col min="11801" max="11801" width="3.28515625" style="13" customWidth="1"/>
    <col min="11802" max="11802" width="5.140625" style="13" customWidth="1"/>
    <col min="11803" max="11804" width="3.28515625" style="13" customWidth="1"/>
    <col min="11805" max="11805" width="3.140625" style="13" customWidth="1"/>
    <col min="11806" max="11806" width="4.7109375" style="13" customWidth="1"/>
    <col min="11807" max="11808" width="3.28515625" style="13" customWidth="1"/>
    <col min="11809" max="11809" width="2.5703125" style="13" customWidth="1"/>
    <col min="11810" max="11810" width="8.140625" style="13" customWidth="1"/>
    <col min="11811" max="11811" width="9.42578125" style="13" customWidth="1"/>
    <col min="11812" max="11812" width="4.85546875" style="13" customWidth="1"/>
    <col min="11813" max="11813" width="18" style="13" customWidth="1"/>
    <col min="11814" max="11814" width="9.85546875" style="13" customWidth="1"/>
    <col min="11815" max="11816" width="3.28515625" style="13" customWidth="1"/>
    <col min="11817" max="11817" width="12.7109375" style="13" customWidth="1"/>
    <col min="11818" max="11818" width="3.28515625" style="13" customWidth="1"/>
    <col min="11819" max="11819" width="14" style="13" customWidth="1"/>
    <col min="11820" max="11827" width="3.28515625" style="13" customWidth="1"/>
    <col min="11828" max="12032" width="9.140625" style="13"/>
    <col min="12033" max="12033" width="2.42578125" style="13" customWidth="1"/>
    <col min="12034" max="12034" width="8.140625" style="13" customWidth="1"/>
    <col min="12035" max="12035" width="8" style="13" customWidth="1"/>
    <col min="12036" max="12036" width="3.28515625" style="13" customWidth="1"/>
    <col min="12037" max="12037" width="35.28515625" style="13" customWidth="1"/>
    <col min="12038" max="12041" width="0" style="13" hidden="1" customWidth="1"/>
    <col min="12042" max="12042" width="6.5703125" style="13" customWidth="1"/>
    <col min="12043" max="12043" width="6.85546875" style="13" customWidth="1"/>
    <col min="12044" max="12045" width="8.85546875" style="13" customWidth="1"/>
    <col min="12046" max="12046" width="9.42578125" style="13" customWidth="1"/>
    <col min="12047" max="12047" width="13.140625" style="13" customWidth="1"/>
    <col min="12048" max="12049" width="3.28515625" style="13" customWidth="1"/>
    <col min="12050" max="12050" width="3.85546875" style="13" customWidth="1"/>
    <col min="12051" max="12052" width="3.28515625" style="13" customWidth="1"/>
    <col min="12053" max="12053" width="18.28515625" style="13" customWidth="1"/>
    <col min="12054" max="12054" width="3.28515625" style="13" customWidth="1"/>
    <col min="12055" max="12055" width="8.42578125" style="13" customWidth="1"/>
    <col min="12056" max="12056" width="7.140625" style="13" customWidth="1"/>
    <col min="12057" max="12057" width="3.28515625" style="13" customWidth="1"/>
    <col min="12058" max="12058" width="5.140625" style="13" customWidth="1"/>
    <col min="12059" max="12060" width="3.28515625" style="13" customWidth="1"/>
    <col min="12061" max="12061" width="3.140625" style="13" customWidth="1"/>
    <col min="12062" max="12062" width="4.7109375" style="13" customWidth="1"/>
    <col min="12063" max="12064" width="3.28515625" style="13" customWidth="1"/>
    <col min="12065" max="12065" width="2.5703125" style="13" customWidth="1"/>
    <col min="12066" max="12066" width="8.140625" style="13" customWidth="1"/>
    <col min="12067" max="12067" width="9.42578125" style="13" customWidth="1"/>
    <col min="12068" max="12068" width="4.85546875" style="13" customWidth="1"/>
    <col min="12069" max="12069" width="18" style="13" customWidth="1"/>
    <col min="12070" max="12070" width="9.85546875" style="13" customWidth="1"/>
    <col min="12071" max="12072" width="3.28515625" style="13" customWidth="1"/>
    <col min="12073" max="12073" width="12.7109375" style="13" customWidth="1"/>
    <col min="12074" max="12074" width="3.28515625" style="13" customWidth="1"/>
    <col min="12075" max="12075" width="14" style="13" customWidth="1"/>
    <col min="12076" max="12083" width="3.28515625" style="13" customWidth="1"/>
    <col min="12084" max="12288" width="9.140625" style="13"/>
    <col min="12289" max="12289" width="2.42578125" style="13" customWidth="1"/>
    <col min="12290" max="12290" width="8.140625" style="13" customWidth="1"/>
    <col min="12291" max="12291" width="8" style="13" customWidth="1"/>
    <col min="12292" max="12292" width="3.28515625" style="13" customWidth="1"/>
    <col min="12293" max="12293" width="35.28515625" style="13" customWidth="1"/>
    <col min="12294" max="12297" width="0" style="13" hidden="1" customWidth="1"/>
    <col min="12298" max="12298" width="6.5703125" style="13" customWidth="1"/>
    <col min="12299" max="12299" width="6.85546875" style="13" customWidth="1"/>
    <col min="12300" max="12301" width="8.85546875" style="13" customWidth="1"/>
    <col min="12302" max="12302" width="9.42578125" style="13" customWidth="1"/>
    <col min="12303" max="12303" width="13.140625" style="13" customWidth="1"/>
    <col min="12304" max="12305" width="3.28515625" style="13" customWidth="1"/>
    <col min="12306" max="12306" width="3.85546875" style="13" customWidth="1"/>
    <col min="12307" max="12308" width="3.28515625" style="13" customWidth="1"/>
    <col min="12309" max="12309" width="18.28515625" style="13" customWidth="1"/>
    <col min="12310" max="12310" width="3.28515625" style="13" customWidth="1"/>
    <col min="12311" max="12311" width="8.42578125" style="13" customWidth="1"/>
    <col min="12312" max="12312" width="7.140625" style="13" customWidth="1"/>
    <col min="12313" max="12313" width="3.28515625" style="13" customWidth="1"/>
    <col min="12314" max="12314" width="5.140625" style="13" customWidth="1"/>
    <col min="12315" max="12316" width="3.28515625" style="13" customWidth="1"/>
    <col min="12317" max="12317" width="3.140625" style="13" customWidth="1"/>
    <col min="12318" max="12318" width="4.7109375" style="13" customWidth="1"/>
    <col min="12319" max="12320" width="3.28515625" style="13" customWidth="1"/>
    <col min="12321" max="12321" width="2.5703125" style="13" customWidth="1"/>
    <col min="12322" max="12322" width="8.140625" style="13" customWidth="1"/>
    <col min="12323" max="12323" width="9.42578125" style="13" customWidth="1"/>
    <col min="12324" max="12324" width="4.85546875" style="13" customWidth="1"/>
    <col min="12325" max="12325" width="18" style="13" customWidth="1"/>
    <col min="12326" max="12326" width="9.85546875" style="13" customWidth="1"/>
    <col min="12327" max="12328" width="3.28515625" style="13" customWidth="1"/>
    <col min="12329" max="12329" width="12.7109375" style="13" customWidth="1"/>
    <col min="12330" max="12330" width="3.28515625" style="13" customWidth="1"/>
    <col min="12331" max="12331" width="14" style="13" customWidth="1"/>
    <col min="12332" max="12339" width="3.28515625" style="13" customWidth="1"/>
    <col min="12340" max="12544" width="9.140625" style="13"/>
    <col min="12545" max="12545" width="2.42578125" style="13" customWidth="1"/>
    <col min="12546" max="12546" width="8.140625" style="13" customWidth="1"/>
    <col min="12547" max="12547" width="8" style="13" customWidth="1"/>
    <col min="12548" max="12548" width="3.28515625" style="13" customWidth="1"/>
    <col min="12549" max="12549" width="35.28515625" style="13" customWidth="1"/>
    <col min="12550" max="12553" width="0" style="13" hidden="1" customWidth="1"/>
    <col min="12554" max="12554" width="6.5703125" style="13" customWidth="1"/>
    <col min="12555" max="12555" width="6.85546875" style="13" customWidth="1"/>
    <col min="12556" max="12557" width="8.85546875" style="13" customWidth="1"/>
    <col min="12558" max="12558" width="9.42578125" style="13" customWidth="1"/>
    <col min="12559" max="12559" width="13.140625" style="13" customWidth="1"/>
    <col min="12560" max="12561" width="3.28515625" style="13" customWidth="1"/>
    <col min="12562" max="12562" width="3.85546875" style="13" customWidth="1"/>
    <col min="12563" max="12564" width="3.28515625" style="13" customWidth="1"/>
    <col min="12565" max="12565" width="18.28515625" style="13" customWidth="1"/>
    <col min="12566" max="12566" width="3.28515625" style="13" customWidth="1"/>
    <col min="12567" max="12567" width="8.42578125" style="13" customWidth="1"/>
    <col min="12568" max="12568" width="7.140625" style="13" customWidth="1"/>
    <col min="12569" max="12569" width="3.28515625" style="13" customWidth="1"/>
    <col min="12570" max="12570" width="5.140625" style="13" customWidth="1"/>
    <col min="12571" max="12572" width="3.28515625" style="13" customWidth="1"/>
    <col min="12573" max="12573" width="3.140625" style="13" customWidth="1"/>
    <col min="12574" max="12574" width="4.7109375" style="13" customWidth="1"/>
    <col min="12575" max="12576" width="3.28515625" style="13" customWidth="1"/>
    <col min="12577" max="12577" width="2.5703125" style="13" customWidth="1"/>
    <col min="12578" max="12578" width="8.140625" style="13" customWidth="1"/>
    <col min="12579" max="12579" width="9.42578125" style="13" customWidth="1"/>
    <col min="12580" max="12580" width="4.85546875" style="13" customWidth="1"/>
    <col min="12581" max="12581" width="18" style="13" customWidth="1"/>
    <col min="12582" max="12582" width="9.85546875" style="13" customWidth="1"/>
    <col min="12583" max="12584" width="3.28515625" style="13" customWidth="1"/>
    <col min="12585" max="12585" width="12.7109375" style="13" customWidth="1"/>
    <col min="12586" max="12586" width="3.28515625" style="13" customWidth="1"/>
    <col min="12587" max="12587" width="14" style="13" customWidth="1"/>
    <col min="12588" max="12595" width="3.28515625" style="13" customWidth="1"/>
    <col min="12596" max="12800" width="9.140625" style="13"/>
    <col min="12801" max="12801" width="2.42578125" style="13" customWidth="1"/>
    <col min="12802" max="12802" width="8.140625" style="13" customWidth="1"/>
    <col min="12803" max="12803" width="8" style="13" customWidth="1"/>
    <col min="12804" max="12804" width="3.28515625" style="13" customWidth="1"/>
    <col min="12805" max="12805" width="35.28515625" style="13" customWidth="1"/>
    <col min="12806" max="12809" width="0" style="13" hidden="1" customWidth="1"/>
    <col min="12810" max="12810" width="6.5703125" style="13" customWidth="1"/>
    <col min="12811" max="12811" width="6.85546875" style="13" customWidth="1"/>
    <col min="12812" max="12813" width="8.85546875" style="13" customWidth="1"/>
    <col min="12814" max="12814" width="9.42578125" style="13" customWidth="1"/>
    <col min="12815" max="12815" width="13.140625" style="13" customWidth="1"/>
    <col min="12816" max="12817" width="3.28515625" style="13" customWidth="1"/>
    <col min="12818" max="12818" width="3.85546875" style="13" customWidth="1"/>
    <col min="12819" max="12820" width="3.28515625" style="13" customWidth="1"/>
    <col min="12821" max="12821" width="18.28515625" style="13" customWidth="1"/>
    <col min="12822" max="12822" width="3.28515625" style="13" customWidth="1"/>
    <col min="12823" max="12823" width="8.42578125" style="13" customWidth="1"/>
    <col min="12824" max="12824" width="7.140625" style="13" customWidth="1"/>
    <col min="12825" max="12825" width="3.28515625" style="13" customWidth="1"/>
    <col min="12826" max="12826" width="5.140625" style="13" customWidth="1"/>
    <col min="12827" max="12828" width="3.28515625" style="13" customWidth="1"/>
    <col min="12829" max="12829" width="3.140625" style="13" customWidth="1"/>
    <col min="12830" max="12830" width="4.7109375" style="13" customWidth="1"/>
    <col min="12831" max="12832" width="3.28515625" style="13" customWidth="1"/>
    <col min="12833" max="12833" width="2.5703125" style="13" customWidth="1"/>
    <col min="12834" max="12834" width="8.140625" style="13" customWidth="1"/>
    <col min="12835" max="12835" width="9.42578125" style="13" customWidth="1"/>
    <col min="12836" max="12836" width="4.85546875" style="13" customWidth="1"/>
    <col min="12837" max="12837" width="18" style="13" customWidth="1"/>
    <col min="12838" max="12838" width="9.85546875" style="13" customWidth="1"/>
    <col min="12839" max="12840" width="3.28515625" style="13" customWidth="1"/>
    <col min="12841" max="12841" width="12.7109375" style="13" customWidth="1"/>
    <col min="12842" max="12842" width="3.28515625" style="13" customWidth="1"/>
    <col min="12843" max="12843" width="14" style="13" customWidth="1"/>
    <col min="12844" max="12851" width="3.28515625" style="13" customWidth="1"/>
    <col min="12852" max="13056" width="9.140625" style="13"/>
    <col min="13057" max="13057" width="2.42578125" style="13" customWidth="1"/>
    <col min="13058" max="13058" width="8.140625" style="13" customWidth="1"/>
    <col min="13059" max="13059" width="8" style="13" customWidth="1"/>
    <col min="13060" max="13060" width="3.28515625" style="13" customWidth="1"/>
    <col min="13061" max="13061" width="35.28515625" style="13" customWidth="1"/>
    <col min="13062" max="13065" width="0" style="13" hidden="1" customWidth="1"/>
    <col min="13066" max="13066" width="6.5703125" style="13" customWidth="1"/>
    <col min="13067" max="13067" width="6.85546875" style="13" customWidth="1"/>
    <col min="13068" max="13069" width="8.85546875" style="13" customWidth="1"/>
    <col min="13070" max="13070" width="9.42578125" style="13" customWidth="1"/>
    <col min="13071" max="13071" width="13.140625" style="13" customWidth="1"/>
    <col min="13072" max="13073" width="3.28515625" style="13" customWidth="1"/>
    <col min="13074" max="13074" width="3.85546875" style="13" customWidth="1"/>
    <col min="13075" max="13076" width="3.28515625" style="13" customWidth="1"/>
    <col min="13077" max="13077" width="18.28515625" style="13" customWidth="1"/>
    <col min="13078" max="13078" width="3.28515625" style="13" customWidth="1"/>
    <col min="13079" max="13079" width="8.42578125" style="13" customWidth="1"/>
    <col min="13080" max="13080" width="7.140625" style="13" customWidth="1"/>
    <col min="13081" max="13081" width="3.28515625" style="13" customWidth="1"/>
    <col min="13082" max="13082" width="5.140625" style="13" customWidth="1"/>
    <col min="13083" max="13084" width="3.28515625" style="13" customWidth="1"/>
    <col min="13085" max="13085" width="3.140625" style="13" customWidth="1"/>
    <col min="13086" max="13086" width="4.7109375" style="13" customWidth="1"/>
    <col min="13087" max="13088" width="3.28515625" style="13" customWidth="1"/>
    <col min="13089" max="13089" width="2.5703125" style="13" customWidth="1"/>
    <col min="13090" max="13090" width="8.140625" style="13" customWidth="1"/>
    <col min="13091" max="13091" width="9.42578125" style="13" customWidth="1"/>
    <col min="13092" max="13092" width="4.85546875" style="13" customWidth="1"/>
    <col min="13093" max="13093" width="18" style="13" customWidth="1"/>
    <col min="13094" max="13094" width="9.85546875" style="13" customWidth="1"/>
    <col min="13095" max="13096" width="3.28515625" style="13" customWidth="1"/>
    <col min="13097" max="13097" width="12.7109375" style="13" customWidth="1"/>
    <col min="13098" max="13098" width="3.28515625" style="13" customWidth="1"/>
    <col min="13099" max="13099" width="14" style="13" customWidth="1"/>
    <col min="13100" max="13107" width="3.28515625" style="13" customWidth="1"/>
    <col min="13108" max="13312" width="9.140625" style="13"/>
    <col min="13313" max="13313" width="2.42578125" style="13" customWidth="1"/>
    <col min="13314" max="13314" width="8.140625" style="13" customWidth="1"/>
    <col min="13315" max="13315" width="8" style="13" customWidth="1"/>
    <col min="13316" max="13316" width="3.28515625" style="13" customWidth="1"/>
    <col min="13317" max="13317" width="35.28515625" style="13" customWidth="1"/>
    <col min="13318" max="13321" width="0" style="13" hidden="1" customWidth="1"/>
    <col min="13322" max="13322" width="6.5703125" style="13" customWidth="1"/>
    <col min="13323" max="13323" width="6.85546875" style="13" customWidth="1"/>
    <col min="13324" max="13325" width="8.85546875" style="13" customWidth="1"/>
    <col min="13326" max="13326" width="9.42578125" style="13" customWidth="1"/>
    <col min="13327" max="13327" width="13.140625" style="13" customWidth="1"/>
    <col min="13328" max="13329" width="3.28515625" style="13" customWidth="1"/>
    <col min="13330" max="13330" width="3.85546875" style="13" customWidth="1"/>
    <col min="13331" max="13332" width="3.28515625" style="13" customWidth="1"/>
    <col min="13333" max="13333" width="18.28515625" style="13" customWidth="1"/>
    <col min="13334" max="13334" width="3.28515625" style="13" customWidth="1"/>
    <col min="13335" max="13335" width="8.42578125" style="13" customWidth="1"/>
    <col min="13336" max="13336" width="7.140625" style="13" customWidth="1"/>
    <col min="13337" max="13337" width="3.28515625" style="13" customWidth="1"/>
    <col min="13338" max="13338" width="5.140625" style="13" customWidth="1"/>
    <col min="13339" max="13340" width="3.28515625" style="13" customWidth="1"/>
    <col min="13341" max="13341" width="3.140625" style="13" customWidth="1"/>
    <col min="13342" max="13342" width="4.7109375" style="13" customWidth="1"/>
    <col min="13343" max="13344" width="3.28515625" style="13" customWidth="1"/>
    <col min="13345" max="13345" width="2.5703125" style="13" customWidth="1"/>
    <col min="13346" max="13346" width="8.140625" style="13" customWidth="1"/>
    <col min="13347" max="13347" width="9.42578125" style="13" customWidth="1"/>
    <col min="13348" max="13348" width="4.85546875" style="13" customWidth="1"/>
    <col min="13349" max="13349" width="18" style="13" customWidth="1"/>
    <col min="13350" max="13350" width="9.85546875" style="13" customWidth="1"/>
    <col min="13351" max="13352" width="3.28515625" style="13" customWidth="1"/>
    <col min="13353" max="13353" width="12.7109375" style="13" customWidth="1"/>
    <col min="13354" max="13354" width="3.28515625" style="13" customWidth="1"/>
    <col min="13355" max="13355" width="14" style="13" customWidth="1"/>
    <col min="13356" max="13363" width="3.28515625" style="13" customWidth="1"/>
    <col min="13364" max="13568" width="9.140625" style="13"/>
    <col min="13569" max="13569" width="2.42578125" style="13" customWidth="1"/>
    <col min="13570" max="13570" width="8.140625" style="13" customWidth="1"/>
    <col min="13571" max="13571" width="8" style="13" customWidth="1"/>
    <col min="13572" max="13572" width="3.28515625" style="13" customWidth="1"/>
    <col min="13573" max="13573" width="35.28515625" style="13" customWidth="1"/>
    <col min="13574" max="13577" width="0" style="13" hidden="1" customWidth="1"/>
    <col min="13578" max="13578" width="6.5703125" style="13" customWidth="1"/>
    <col min="13579" max="13579" width="6.85546875" style="13" customWidth="1"/>
    <col min="13580" max="13581" width="8.85546875" style="13" customWidth="1"/>
    <col min="13582" max="13582" width="9.42578125" style="13" customWidth="1"/>
    <col min="13583" max="13583" width="13.140625" style="13" customWidth="1"/>
    <col min="13584" max="13585" width="3.28515625" style="13" customWidth="1"/>
    <col min="13586" max="13586" width="3.85546875" style="13" customWidth="1"/>
    <col min="13587" max="13588" width="3.28515625" style="13" customWidth="1"/>
    <col min="13589" max="13589" width="18.28515625" style="13" customWidth="1"/>
    <col min="13590" max="13590" width="3.28515625" style="13" customWidth="1"/>
    <col min="13591" max="13591" width="8.42578125" style="13" customWidth="1"/>
    <col min="13592" max="13592" width="7.140625" style="13" customWidth="1"/>
    <col min="13593" max="13593" width="3.28515625" style="13" customWidth="1"/>
    <col min="13594" max="13594" width="5.140625" style="13" customWidth="1"/>
    <col min="13595" max="13596" width="3.28515625" style="13" customWidth="1"/>
    <col min="13597" max="13597" width="3.140625" style="13" customWidth="1"/>
    <col min="13598" max="13598" width="4.7109375" style="13" customWidth="1"/>
    <col min="13599" max="13600" width="3.28515625" style="13" customWidth="1"/>
    <col min="13601" max="13601" width="2.5703125" style="13" customWidth="1"/>
    <col min="13602" max="13602" width="8.140625" style="13" customWidth="1"/>
    <col min="13603" max="13603" width="9.42578125" style="13" customWidth="1"/>
    <col min="13604" max="13604" width="4.85546875" style="13" customWidth="1"/>
    <col min="13605" max="13605" width="18" style="13" customWidth="1"/>
    <col min="13606" max="13606" width="9.85546875" style="13" customWidth="1"/>
    <col min="13607" max="13608" width="3.28515625" style="13" customWidth="1"/>
    <col min="13609" max="13609" width="12.7109375" style="13" customWidth="1"/>
    <col min="13610" max="13610" width="3.28515625" style="13" customWidth="1"/>
    <col min="13611" max="13611" width="14" style="13" customWidth="1"/>
    <col min="13612" max="13619" width="3.28515625" style="13" customWidth="1"/>
    <col min="13620" max="13824" width="9.140625" style="13"/>
    <col min="13825" max="13825" width="2.42578125" style="13" customWidth="1"/>
    <col min="13826" max="13826" width="8.140625" style="13" customWidth="1"/>
    <col min="13827" max="13827" width="8" style="13" customWidth="1"/>
    <col min="13828" max="13828" width="3.28515625" style="13" customWidth="1"/>
    <col min="13829" max="13829" width="35.28515625" style="13" customWidth="1"/>
    <col min="13830" max="13833" width="0" style="13" hidden="1" customWidth="1"/>
    <col min="13834" max="13834" width="6.5703125" style="13" customWidth="1"/>
    <col min="13835" max="13835" width="6.85546875" style="13" customWidth="1"/>
    <col min="13836" max="13837" width="8.85546875" style="13" customWidth="1"/>
    <col min="13838" max="13838" width="9.42578125" style="13" customWidth="1"/>
    <col min="13839" max="13839" width="13.140625" style="13" customWidth="1"/>
    <col min="13840" max="13841" width="3.28515625" style="13" customWidth="1"/>
    <col min="13842" max="13842" width="3.85546875" style="13" customWidth="1"/>
    <col min="13843" max="13844" width="3.28515625" style="13" customWidth="1"/>
    <col min="13845" max="13845" width="18.28515625" style="13" customWidth="1"/>
    <col min="13846" max="13846" width="3.28515625" style="13" customWidth="1"/>
    <col min="13847" max="13847" width="8.42578125" style="13" customWidth="1"/>
    <col min="13848" max="13848" width="7.140625" style="13" customWidth="1"/>
    <col min="13849" max="13849" width="3.28515625" style="13" customWidth="1"/>
    <col min="13850" max="13850" width="5.140625" style="13" customWidth="1"/>
    <col min="13851" max="13852" width="3.28515625" style="13" customWidth="1"/>
    <col min="13853" max="13853" width="3.140625" style="13" customWidth="1"/>
    <col min="13854" max="13854" width="4.7109375" style="13" customWidth="1"/>
    <col min="13855" max="13856" width="3.28515625" style="13" customWidth="1"/>
    <col min="13857" max="13857" width="2.5703125" style="13" customWidth="1"/>
    <col min="13858" max="13858" width="8.140625" style="13" customWidth="1"/>
    <col min="13859" max="13859" width="9.42578125" style="13" customWidth="1"/>
    <col min="13860" max="13860" width="4.85546875" style="13" customWidth="1"/>
    <col min="13861" max="13861" width="18" style="13" customWidth="1"/>
    <col min="13862" max="13862" width="9.85546875" style="13" customWidth="1"/>
    <col min="13863" max="13864" width="3.28515625" style="13" customWidth="1"/>
    <col min="13865" max="13865" width="12.7109375" style="13" customWidth="1"/>
    <col min="13866" max="13866" width="3.28515625" style="13" customWidth="1"/>
    <col min="13867" max="13867" width="14" style="13" customWidth="1"/>
    <col min="13868" max="13875" width="3.28515625" style="13" customWidth="1"/>
    <col min="13876" max="14080" width="9.140625" style="13"/>
    <col min="14081" max="14081" width="2.42578125" style="13" customWidth="1"/>
    <col min="14082" max="14082" width="8.140625" style="13" customWidth="1"/>
    <col min="14083" max="14083" width="8" style="13" customWidth="1"/>
    <col min="14084" max="14084" width="3.28515625" style="13" customWidth="1"/>
    <col min="14085" max="14085" width="35.28515625" style="13" customWidth="1"/>
    <col min="14086" max="14089" width="0" style="13" hidden="1" customWidth="1"/>
    <col min="14090" max="14090" width="6.5703125" style="13" customWidth="1"/>
    <col min="14091" max="14091" width="6.85546875" style="13" customWidth="1"/>
    <col min="14092" max="14093" width="8.85546875" style="13" customWidth="1"/>
    <col min="14094" max="14094" width="9.42578125" style="13" customWidth="1"/>
    <col min="14095" max="14095" width="13.140625" style="13" customWidth="1"/>
    <col min="14096" max="14097" width="3.28515625" style="13" customWidth="1"/>
    <col min="14098" max="14098" width="3.85546875" style="13" customWidth="1"/>
    <col min="14099" max="14100" width="3.28515625" style="13" customWidth="1"/>
    <col min="14101" max="14101" width="18.28515625" style="13" customWidth="1"/>
    <col min="14102" max="14102" width="3.28515625" style="13" customWidth="1"/>
    <col min="14103" max="14103" width="8.42578125" style="13" customWidth="1"/>
    <col min="14104" max="14104" width="7.140625" style="13" customWidth="1"/>
    <col min="14105" max="14105" width="3.28515625" style="13" customWidth="1"/>
    <col min="14106" max="14106" width="5.140625" style="13" customWidth="1"/>
    <col min="14107" max="14108" width="3.28515625" style="13" customWidth="1"/>
    <col min="14109" max="14109" width="3.140625" style="13" customWidth="1"/>
    <col min="14110" max="14110" width="4.7109375" style="13" customWidth="1"/>
    <col min="14111" max="14112" width="3.28515625" style="13" customWidth="1"/>
    <col min="14113" max="14113" width="2.5703125" style="13" customWidth="1"/>
    <col min="14114" max="14114" width="8.140625" style="13" customWidth="1"/>
    <col min="14115" max="14115" width="9.42578125" style="13" customWidth="1"/>
    <col min="14116" max="14116" width="4.85546875" style="13" customWidth="1"/>
    <col min="14117" max="14117" width="18" style="13" customWidth="1"/>
    <col min="14118" max="14118" width="9.85546875" style="13" customWidth="1"/>
    <col min="14119" max="14120" width="3.28515625" style="13" customWidth="1"/>
    <col min="14121" max="14121" width="12.7109375" style="13" customWidth="1"/>
    <col min="14122" max="14122" width="3.28515625" style="13" customWidth="1"/>
    <col min="14123" max="14123" width="14" style="13" customWidth="1"/>
    <col min="14124" max="14131" width="3.28515625" style="13" customWidth="1"/>
    <col min="14132" max="14336" width="9.140625" style="13"/>
    <col min="14337" max="14337" width="2.42578125" style="13" customWidth="1"/>
    <col min="14338" max="14338" width="8.140625" style="13" customWidth="1"/>
    <col min="14339" max="14339" width="8" style="13" customWidth="1"/>
    <col min="14340" max="14340" width="3.28515625" style="13" customWidth="1"/>
    <col min="14341" max="14341" width="35.28515625" style="13" customWidth="1"/>
    <col min="14342" max="14345" width="0" style="13" hidden="1" customWidth="1"/>
    <col min="14346" max="14346" width="6.5703125" style="13" customWidth="1"/>
    <col min="14347" max="14347" width="6.85546875" style="13" customWidth="1"/>
    <col min="14348" max="14349" width="8.85546875" style="13" customWidth="1"/>
    <col min="14350" max="14350" width="9.42578125" style="13" customWidth="1"/>
    <col min="14351" max="14351" width="13.140625" style="13" customWidth="1"/>
    <col min="14352" max="14353" width="3.28515625" style="13" customWidth="1"/>
    <col min="14354" max="14354" width="3.85546875" style="13" customWidth="1"/>
    <col min="14355" max="14356" width="3.28515625" style="13" customWidth="1"/>
    <col min="14357" max="14357" width="18.28515625" style="13" customWidth="1"/>
    <col min="14358" max="14358" width="3.28515625" style="13" customWidth="1"/>
    <col min="14359" max="14359" width="8.42578125" style="13" customWidth="1"/>
    <col min="14360" max="14360" width="7.140625" style="13" customWidth="1"/>
    <col min="14361" max="14361" width="3.28515625" style="13" customWidth="1"/>
    <col min="14362" max="14362" width="5.140625" style="13" customWidth="1"/>
    <col min="14363" max="14364" width="3.28515625" style="13" customWidth="1"/>
    <col min="14365" max="14365" width="3.140625" style="13" customWidth="1"/>
    <col min="14366" max="14366" width="4.7109375" style="13" customWidth="1"/>
    <col min="14367" max="14368" width="3.28515625" style="13" customWidth="1"/>
    <col min="14369" max="14369" width="2.5703125" style="13" customWidth="1"/>
    <col min="14370" max="14370" width="8.140625" style="13" customWidth="1"/>
    <col min="14371" max="14371" width="9.42578125" style="13" customWidth="1"/>
    <col min="14372" max="14372" width="4.85546875" style="13" customWidth="1"/>
    <col min="14373" max="14373" width="18" style="13" customWidth="1"/>
    <col min="14374" max="14374" width="9.85546875" style="13" customWidth="1"/>
    <col min="14375" max="14376" width="3.28515625" style="13" customWidth="1"/>
    <col min="14377" max="14377" width="12.7109375" style="13" customWidth="1"/>
    <col min="14378" max="14378" width="3.28515625" style="13" customWidth="1"/>
    <col min="14379" max="14379" width="14" style="13" customWidth="1"/>
    <col min="14380" max="14387" width="3.28515625" style="13" customWidth="1"/>
    <col min="14388" max="14592" width="9.140625" style="13"/>
    <col min="14593" max="14593" width="2.42578125" style="13" customWidth="1"/>
    <col min="14594" max="14594" width="8.140625" style="13" customWidth="1"/>
    <col min="14595" max="14595" width="8" style="13" customWidth="1"/>
    <col min="14596" max="14596" width="3.28515625" style="13" customWidth="1"/>
    <col min="14597" max="14597" width="35.28515625" style="13" customWidth="1"/>
    <col min="14598" max="14601" width="0" style="13" hidden="1" customWidth="1"/>
    <col min="14602" max="14602" width="6.5703125" style="13" customWidth="1"/>
    <col min="14603" max="14603" width="6.85546875" style="13" customWidth="1"/>
    <col min="14604" max="14605" width="8.85546875" style="13" customWidth="1"/>
    <col min="14606" max="14606" width="9.42578125" style="13" customWidth="1"/>
    <col min="14607" max="14607" width="13.140625" style="13" customWidth="1"/>
    <col min="14608" max="14609" width="3.28515625" style="13" customWidth="1"/>
    <col min="14610" max="14610" width="3.85546875" style="13" customWidth="1"/>
    <col min="14611" max="14612" width="3.28515625" style="13" customWidth="1"/>
    <col min="14613" max="14613" width="18.28515625" style="13" customWidth="1"/>
    <col min="14614" max="14614" width="3.28515625" style="13" customWidth="1"/>
    <col min="14615" max="14615" width="8.42578125" style="13" customWidth="1"/>
    <col min="14616" max="14616" width="7.140625" style="13" customWidth="1"/>
    <col min="14617" max="14617" width="3.28515625" style="13" customWidth="1"/>
    <col min="14618" max="14618" width="5.140625" style="13" customWidth="1"/>
    <col min="14619" max="14620" width="3.28515625" style="13" customWidth="1"/>
    <col min="14621" max="14621" width="3.140625" style="13" customWidth="1"/>
    <col min="14622" max="14622" width="4.7109375" style="13" customWidth="1"/>
    <col min="14623" max="14624" width="3.28515625" style="13" customWidth="1"/>
    <col min="14625" max="14625" width="2.5703125" style="13" customWidth="1"/>
    <col min="14626" max="14626" width="8.140625" style="13" customWidth="1"/>
    <col min="14627" max="14627" width="9.42578125" style="13" customWidth="1"/>
    <col min="14628" max="14628" width="4.85546875" style="13" customWidth="1"/>
    <col min="14629" max="14629" width="18" style="13" customWidth="1"/>
    <col min="14630" max="14630" width="9.85546875" style="13" customWidth="1"/>
    <col min="14631" max="14632" width="3.28515625" style="13" customWidth="1"/>
    <col min="14633" max="14633" width="12.7109375" style="13" customWidth="1"/>
    <col min="14634" max="14634" width="3.28515625" style="13" customWidth="1"/>
    <col min="14635" max="14635" width="14" style="13" customWidth="1"/>
    <col min="14636" max="14643" width="3.28515625" style="13" customWidth="1"/>
    <col min="14644" max="14848" width="9.140625" style="13"/>
    <col min="14849" max="14849" width="2.42578125" style="13" customWidth="1"/>
    <col min="14850" max="14850" width="8.140625" style="13" customWidth="1"/>
    <col min="14851" max="14851" width="8" style="13" customWidth="1"/>
    <col min="14852" max="14852" width="3.28515625" style="13" customWidth="1"/>
    <col min="14853" max="14853" width="35.28515625" style="13" customWidth="1"/>
    <col min="14854" max="14857" width="0" style="13" hidden="1" customWidth="1"/>
    <col min="14858" max="14858" width="6.5703125" style="13" customWidth="1"/>
    <col min="14859" max="14859" width="6.85546875" style="13" customWidth="1"/>
    <col min="14860" max="14861" width="8.85546875" style="13" customWidth="1"/>
    <col min="14862" max="14862" width="9.42578125" style="13" customWidth="1"/>
    <col min="14863" max="14863" width="13.140625" style="13" customWidth="1"/>
    <col min="14864" max="14865" width="3.28515625" style="13" customWidth="1"/>
    <col min="14866" max="14866" width="3.85546875" style="13" customWidth="1"/>
    <col min="14867" max="14868" width="3.28515625" style="13" customWidth="1"/>
    <col min="14869" max="14869" width="18.28515625" style="13" customWidth="1"/>
    <col min="14870" max="14870" width="3.28515625" style="13" customWidth="1"/>
    <col min="14871" max="14871" width="8.42578125" style="13" customWidth="1"/>
    <col min="14872" max="14872" width="7.140625" style="13" customWidth="1"/>
    <col min="14873" max="14873" width="3.28515625" style="13" customWidth="1"/>
    <col min="14874" max="14874" width="5.140625" style="13" customWidth="1"/>
    <col min="14875" max="14876" width="3.28515625" style="13" customWidth="1"/>
    <col min="14877" max="14877" width="3.140625" style="13" customWidth="1"/>
    <col min="14878" max="14878" width="4.7109375" style="13" customWidth="1"/>
    <col min="14879" max="14880" width="3.28515625" style="13" customWidth="1"/>
    <col min="14881" max="14881" width="2.5703125" style="13" customWidth="1"/>
    <col min="14882" max="14882" width="8.140625" style="13" customWidth="1"/>
    <col min="14883" max="14883" width="9.42578125" style="13" customWidth="1"/>
    <col min="14884" max="14884" width="4.85546875" style="13" customWidth="1"/>
    <col min="14885" max="14885" width="18" style="13" customWidth="1"/>
    <col min="14886" max="14886" width="9.85546875" style="13" customWidth="1"/>
    <col min="14887" max="14888" width="3.28515625" style="13" customWidth="1"/>
    <col min="14889" max="14889" width="12.7109375" style="13" customWidth="1"/>
    <col min="14890" max="14890" width="3.28515625" style="13" customWidth="1"/>
    <col min="14891" max="14891" width="14" style="13" customWidth="1"/>
    <col min="14892" max="14899" width="3.28515625" style="13" customWidth="1"/>
    <col min="14900" max="15104" width="9.140625" style="13"/>
    <col min="15105" max="15105" width="2.42578125" style="13" customWidth="1"/>
    <col min="15106" max="15106" width="8.140625" style="13" customWidth="1"/>
    <col min="15107" max="15107" width="8" style="13" customWidth="1"/>
    <col min="15108" max="15108" width="3.28515625" style="13" customWidth="1"/>
    <col min="15109" max="15109" width="35.28515625" style="13" customWidth="1"/>
    <col min="15110" max="15113" width="0" style="13" hidden="1" customWidth="1"/>
    <col min="15114" max="15114" width="6.5703125" style="13" customWidth="1"/>
    <col min="15115" max="15115" width="6.85546875" style="13" customWidth="1"/>
    <col min="15116" max="15117" width="8.85546875" style="13" customWidth="1"/>
    <col min="15118" max="15118" width="9.42578125" style="13" customWidth="1"/>
    <col min="15119" max="15119" width="13.140625" style="13" customWidth="1"/>
    <col min="15120" max="15121" width="3.28515625" style="13" customWidth="1"/>
    <col min="15122" max="15122" width="3.85546875" style="13" customWidth="1"/>
    <col min="15123" max="15124" width="3.28515625" style="13" customWidth="1"/>
    <col min="15125" max="15125" width="18.28515625" style="13" customWidth="1"/>
    <col min="15126" max="15126" width="3.28515625" style="13" customWidth="1"/>
    <col min="15127" max="15127" width="8.42578125" style="13" customWidth="1"/>
    <col min="15128" max="15128" width="7.140625" style="13" customWidth="1"/>
    <col min="15129" max="15129" width="3.28515625" style="13" customWidth="1"/>
    <col min="15130" max="15130" width="5.140625" style="13" customWidth="1"/>
    <col min="15131" max="15132" width="3.28515625" style="13" customWidth="1"/>
    <col min="15133" max="15133" width="3.140625" style="13" customWidth="1"/>
    <col min="15134" max="15134" width="4.7109375" style="13" customWidth="1"/>
    <col min="15135" max="15136" width="3.28515625" style="13" customWidth="1"/>
    <col min="15137" max="15137" width="2.5703125" style="13" customWidth="1"/>
    <col min="15138" max="15138" width="8.140625" style="13" customWidth="1"/>
    <col min="15139" max="15139" width="9.42578125" style="13" customWidth="1"/>
    <col min="15140" max="15140" width="4.85546875" style="13" customWidth="1"/>
    <col min="15141" max="15141" width="18" style="13" customWidth="1"/>
    <col min="15142" max="15142" width="9.85546875" style="13" customWidth="1"/>
    <col min="15143" max="15144" width="3.28515625" style="13" customWidth="1"/>
    <col min="15145" max="15145" width="12.7109375" style="13" customWidth="1"/>
    <col min="15146" max="15146" width="3.28515625" style="13" customWidth="1"/>
    <col min="15147" max="15147" width="14" style="13" customWidth="1"/>
    <col min="15148" max="15155" width="3.28515625" style="13" customWidth="1"/>
    <col min="15156" max="15360" width="9.140625" style="13"/>
    <col min="15361" max="15361" width="2.42578125" style="13" customWidth="1"/>
    <col min="15362" max="15362" width="8.140625" style="13" customWidth="1"/>
    <col min="15363" max="15363" width="8" style="13" customWidth="1"/>
    <col min="15364" max="15364" width="3.28515625" style="13" customWidth="1"/>
    <col min="15365" max="15365" width="35.28515625" style="13" customWidth="1"/>
    <col min="15366" max="15369" width="0" style="13" hidden="1" customWidth="1"/>
    <col min="15370" max="15370" width="6.5703125" style="13" customWidth="1"/>
    <col min="15371" max="15371" width="6.85546875" style="13" customWidth="1"/>
    <col min="15372" max="15373" width="8.85546875" style="13" customWidth="1"/>
    <col min="15374" max="15374" width="9.42578125" style="13" customWidth="1"/>
    <col min="15375" max="15375" width="13.140625" style="13" customWidth="1"/>
    <col min="15376" max="15377" width="3.28515625" style="13" customWidth="1"/>
    <col min="15378" max="15378" width="3.85546875" style="13" customWidth="1"/>
    <col min="15379" max="15380" width="3.28515625" style="13" customWidth="1"/>
    <col min="15381" max="15381" width="18.28515625" style="13" customWidth="1"/>
    <col min="15382" max="15382" width="3.28515625" style="13" customWidth="1"/>
    <col min="15383" max="15383" width="8.42578125" style="13" customWidth="1"/>
    <col min="15384" max="15384" width="7.140625" style="13" customWidth="1"/>
    <col min="15385" max="15385" width="3.28515625" style="13" customWidth="1"/>
    <col min="15386" max="15386" width="5.140625" style="13" customWidth="1"/>
    <col min="15387" max="15388" width="3.28515625" style="13" customWidth="1"/>
    <col min="15389" max="15389" width="3.140625" style="13" customWidth="1"/>
    <col min="15390" max="15390" width="4.7109375" style="13" customWidth="1"/>
    <col min="15391" max="15392" width="3.28515625" style="13" customWidth="1"/>
    <col min="15393" max="15393" width="2.5703125" style="13" customWidth="1"/>
    <col min="15394" max="15394" width="8.140625" style="13" customWidth="1"/>
    <col min="15395" max="15395" width="9.42578125" style="13" customWidth="1"/>
    <col min="15396" max="15396" width="4.85546875" style="13" customWidth="1"/>
    <col min="15397" max="15397" width="18" style="13" customWidth="1"/>
    <col min="15398" max="15398" width="9.85546875" style="13" customWidth="1"/>
    <col min="15399" max="15400" width="3.28515625" style="13" customWidth="1"/>
    <col min="15401" max="15401" width="12.7109375" style="13" customWidth="1"/>
    <col min="15402" max="15402" width="3.28515625" style="13" customWidth="1"/>
    <col min="15403" max="15403" width="14" style="13" customWidth="1"/>
    <col min="15404" max="15411" width="3.28515625" style="13" customWidth="1"/>
    <col min="15412" max="15616" width="9.140625" style="13"/>
    <col min="15617" max="15617" width="2.42578125" style="13" customWidth="1"/>
    <col min="15618" max="15618" width="8.140625" style="13" customWidth="1"/>
    <col min="15619" max="15619" width="8" style="13" customWidth="1"/>
    <col min="15620" max="15620" width="3.28515625" style="13" customWidth="1"/>
    <col min="15621" max="15621" width="35.28515625" style="13" customWidth="1"/>
    <col min="15622" max="15625" width="0" style="13" hidden="1" customWidth="1"/>
    <col min="15626" max="15626" width="6.5703125" style="13" customWidth="1"/>
    <col min="15627" max="15627" width="6.85546875" style="13" customWidth="1"/>
    <col min="15628" max="15629" width="8.85546875" style="13" customWidth="1"/>
    <col min="15630" max="15630" width="9.42578125" style="13" customWidth="1"/>
    <col min="15631" max="15631" width="13.140625" style="13" customWidth="1"/>
    <col min="15632" max="15633" width="3.28515625" style="13" customWidth="1"/>
    <col min="15634" max="15634" width="3.85546875" style="13" customWidth="1"/>
    <col min="15635" max="15636" width="3.28515625" style="13" customWidth="1"/>
    <col min="15637" max="15637" width="18.28515625" style="13" customWidth="1"/>
    <col min="15638" max="15638" width="3.28515625" style="13" customWidth="1"/>
    <col min="15639" max="15639" width="8.42578125" style="13" customWidth="1"/>
    <col min="15640" max="15640" width="7.140625" style="13" customWidth="1"/>
    <col min="15641" max="15641" width="3.28515625" style="13" customWidth="1"/>
    <col min="15642" max="15642" width="5.140625" style="13" customWidth="1"/>
    <col min="15643" max="15644" width="3.28515625" style="13" customWidth="1"/>
    <col min="15645" max="15645" width="3.140625" style="13" customWidth="1"/>
    <col min="15646" max="15646" width="4.7109375" style="13" customWidth="1"/>
    <col min="15647" max="15648" width="3.28515625" style="13" customWidth="1"/>
    <col min="15649" max="15649" width="2.5703125" style="13" customWidth="1"/>
    <col min="15650" max="15650" width="8.140625" style="13" customWidth="1"/>
    <col min="15651" max="15651" width="9.42578125" style="13" customWidth="1"/>
    <col min="15652" max="15652" width="4.85546875" style="13" customWidth="1"/>
    <col min="15653" max="15653" width="18" style="13" customWidth="1"/>
    <col min="15654" max="15654" width="9.85546875" style="13" customWidth="1"/>
    <col min="15655" max="15656" width="3.28515625" style="13" customWidth="1"/>
    <col min="15657" max="15657" width="12.7109375" style="13" customWidth="1"/>
    <col min="15658" max="15658" width="3.28515625" style="13" customWidth="1"/>
    <col min="15659" max="15659" width="14" style="13" customWidth="1"/>
    <col min="15660" max="15667" width="3.28515625" style="13" customWidth="1"/>
    <col min="15668" max="15872" width="9.140625" style="13"/>
    <col min="15873" max="15873" width="2.42578125" style="13" customWidth="1"/>
    <col min="15874" max="15874" width="8.140625" style="13" customWidth="1"/>
    <col min="15875" max="15875" width="8" style="13" customWidth="1"/>
    <col min="15876" max="15876" width="3.28515625" style="13" customWidth="1"/>
    <col min="15877" max="15877" width="35.28515625" style="13" customWidth="1"/>
    <col min="15878" max="15881" width="0" style="13" hidden="1" customWidth="1"/>
    <col min="15882" max="15882" width="6.5703125" style="13" customWidth="1"/>
    <col min="15883" max="15883" width="6.85546875" style="13" customWidth="1"/>
    <col min="15884" max="15885" width="8.85546875" style="13" customWidth="1"/>
    <col min="15886" max="15886" width="9.42578125" style="13" customWidth="1"/>
    <col min="15887" max="15887" width="13.140625" style="13" customWidth="1"/>
    <col min="15888" max="15889" width="3.28515625" style="13" customWidth="1"/>
    <col min="15890" max="15890" width="3.85546875" style="13" customWidth="1"/>
    <col min="15891" max="15892" width="3.28515625" style="13" customWidth="1"/>
    <col min="15893" max="15893" width="18.28515625" style="13" customWidth="1"/>
    <col min="15894" max="15894" width="3.28515625" style="13" customWidth="1"/>
    <col min="15895" max="15895" width="8.42578125" style="13" customWidth="1"/>
    <col min="15896" max="15896" width="7.140625" style="13" customWidth="1"/>
    <col min="15897" max="15897" width="3.28515625" style="13" customWidth="1"/>
    <col min="15898" max="15898" width="5.140625" style="13" customWidth="1"/>
    <col min="15899" max="15900" width="3.28515625" style="13" customWidth="1"/>
    <col min="15901" max="15901" width="3.140625" style="13" customWidth="1"/>
    <col min="15902" max="15902" width="4.7109375" style="13" customWidth="1"/>
    <col min="15903" max="15904" width="3.28515625" style="13" customWidth="1"/>
    <col min="15905" max="15905" width="2.5703125" style="13" customWidth="1"/>
    <col min="15906" max="15906" width="8.140625" style="13" customWidth="1"/>
    <col min="15907" max="15907" width="9.42578125" style="13" customWidth="1"/>
    <col min="15908" max="15908" width="4.85546875" style="13" customWidth="1"/>
    <col min="15909" max="15909" width="18" style="13" customWidth="1"/>
    <col min="15910" max="15910" width="9.85546875" style="13" customWidth="1"/>
    <col min="15911" max="15912" width="3.28515625" style="13" customWidth="1"/>
    <col min="15913" max="15913" width="12.7109375" style="13" customWidth="1"/>
    <col min="15914" max="15914" width="3.28515625" style="13" customWidth="1"/>
    <col min="15915" max="15915" width="14" style="13" customWidth="1"/>
    <col min="15916" max="15923" width="3.28515625" style="13" customWidth="1"/>
    <col min="15924" max="16128" width="9.140625" style="13"/>
    <col min="16129" max="16129" width="2.42578125" style="13" customWidth="1"/>
    <col min="16130" max="16130" width="8.140625" style="13" customWidth="1"/>
    <col min="16131" max="16131" width="8" style="13" customWidth="1"/>
    <col min="16132" max="16132" width="3.28515625" style="13" customWidth="1"/>
    <col min="16133" max="16133" width="35.28515625" style="13" customWidth="1"/>
    <col min="16134" max="16137" width="0" style="13" hidden="1" customWidth="1"/>
    <col min="16138" max="16138" width="6.5703125" style="13" customWidth="1"/>
    <col min="16139" max="16139" width="6.85546875" style="13" customWidth="1"/>
    <col min="16140" max="16141" width="8.85546875" style="13" customWidth="1"/>
    <col min="16142" max="16142" width="9.42578125" style="13" customWidth="1"/>
    <col min="16143" max="16143" width="13.140625" style="13" customWidth="1"/>
    <col min="16144" max="16145" width="3.28515625" style="13" customWidth="1"/>
    <col min="16146" max="16146" width="3.85546875" style="13" customWidth="1"/>
    <col min="16147" max="16148" width="3.28515625" style="13" customWidth="1"/>
    <col min="16149" max="16149" width="18.28515625" style="13" customWidth="1"/>
    <col min="16150" max="16150" width="3.28515625" style="13" customWidth="1"/>
    <col min="16151" max="16151" width="8.42578125" style="13" customWidth="1"/>
    <col min="16152" max="16152" width="7.140625" style="13" customWidth="1"/>
    <col min="16153" max="16153" width="3.28515625" style="13" customWidth="1"/>
    <col min="16154" max="16154" width="5.140625" style="13" customWidth="1"/>
    <col min="16155" max="16156" width="3.28515625" style="13" customWidth="1"/>
    <col min="16157" max="16157" width="3.140625" style="13" customWidth="1"/>
    <col min="16158" max="16158" width="4.7109375" style="13" customWidth="1"/>
    <col min="16159" max="16160" width="3.28515625" style="13" customWidth="1"/>
    <col min="16161" max="16161" width="2.5703125" style="13" customWidth="1"/>
    <col min="16162" max="16162" width="8.140625" style="13" customWidth="1"/>
    <col min="16163" max="16163" width="9.42578125" style="13" customWidth="1"/>
    <col min="16164" max="16164" width="4.85546875" style="13" customWidth="1"/>
    <col min="16165" max="16165" width="18" style="13" customWidth="1"/>
    <col min="16166" max="16166" width="9.85546875" style="13" customWidth="1"/>
    <col min="16167" max="16168" width="3.28515625" style="13" customWidth="1"/>
    <col min="16169" max="16169" width="12.7109375" style="13" customWidth="1"/>
    <col min="16170" max="16170" width="3.28515625" style="13" customWidth="1"/>
    <col min="16171" max="16171" width="14" style="13" customWidth="1"/>
    <col min="16172" max="16179" width="3.28515625" style="13" customWidth="1"/>
    <col min="16180" max="16384" width="9.140625" style="13"/>
  </cols>
  <sheetData>
    <row r="1" spans="1:42" ht="15" customHeight="1" thickBot="1">
      <c r="E1" s="13"/>
      <c r="F1" s="13"/>
      <c r="G1" s="13"/>
      <c r="H1" s="13"/>
      <c r="I1" s="13"/>
      <c r="J1" s="13"/>
      <c r="AI1" s="15"/>
    </row>
    <row r="2" spans="1:42" ht="12.75" customHeight="1">
      <c r="B2" s="18"/>
      <c r="C2" s="19"/>
      <c r="D2" s="19"/>
      <c r="E2" s="567" t="s">
        <v>357</v>
      </c>
      <c r="F2" s="568"/>
      <c r="G2" s="568"/>
      <c r="H2" s="568"/>
      <c r="I2" s="568"/>
      <c r="J2" s="568"/>
      <c r="K2" s="568"/>
      <c r="L2" s="568"/>
      <c r="M2" s="568"/>
      <c r="N2" s="568"/>
      <c r="O2" s="568"/>
      <c r="P2" s="568"/>
      <c r="Q2" s="568"/>
      <c r="R2" s="568"/>
      <c r="S2" s="568"/>
      <c r="T2" s="568"/>
      <c r="U2" s="568"/>
      <c r="V2" s="568"/>
      <c r="W2" s="568"/>
      <c r="X2" s="568"/>
      <c r="Y2" s="568"/>
      <c r="Z2" s="568"/>
      <c r="AA2" s="568"/>
      <c r="AB2" s="568"/>
      <c r="AC2" s="568"/>
      <c r="AD2" s="568"/>
      <c r="AE2" s="568"/>
      <c r="AF2" s="568"/>
      <c r="AG2" s="569"/>
      <c r="AH2" s="20"/>
      <c r="AI2" s="20"/>
      <c r="AJ2" s="21"/>
      <c r="AK2" s="22"/>
    </row>
    <row r="3" spans="1:42" ht="18" customHeight="1" thickBot="1">
      <c r="B3" s="23"/>
      <c r="C3" s="24"/>
      <c r="D3" s="24"/>
      <c r="E3" s="570"/>
      <c r="F3" s="571"/>
      <c r="G3" s="571"/>
      <c r="H3" s="571"/>
      <c r="I3" s="571"/>
      <c r="J3" s="571"/>
      <c r="K3" s="571"/>
      <c r="L3" s="571"/>
      <c r="M3" s="571"/>
      <c r="N3" s="571"/>
      <c r="O3" s="571"/>
      <c r="P3" s="571"/>
      <c r="Q3" s="571"/>
      <c r="R3" s="571"/>
      <c r="S3" s="571"/>
      <c r="T3" s="571"/>
      <c r="U3" s="571"/>
      <c r="V3" s="571"/>
      <c r="W3" s="571"/>
      <c r="X3" s="571"/>
      <c r="Y3" s="571"/>
      <c r="Z3" s="571"/>
      <c r="AA3" s="571"/>
      <c r="AB3" s="571"/>
      <c r="AC3" s="571"/>
      <c r="AD3" s="571"/>
      <c r="AE3" s="571"/>
      <c r="AF3" s="571"/>
      <c r="AG3" s="572"/>
      <c r="AH3" s="25"/>
      <c r="AI3" s="25"/>
      <c r="AJ3" s="26"/>
      <c r="AK3" s="22"/>
    </row>
    <row r="4" spans="1:42" ht="16.5" customHeight="1">
      <c r="B4" s="23"/>
      <c r="C4" s="24"/>
      <c r="D4" s="24"/>
      <c r="E4" s="24"/>
      <c r="F4" s="24"/>
      <c r="G4" s="24"/>
      <c r="H4" s="25"/>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7"/>
      <c r="AK4" s="22"/>
    </row>
    <row r="5" spans="1:42" s="28" customFormat="1" ht="19.5">
      <c r="B5" s="573"/>
      <c r="C5" s="574"/>
      <c r="D5" s="574"/>
      <c r="E5" s="574"/>
      <c r="F5" s="574"/>
      <c r="G5" s="574"/>
      <c r="H5" s="574"/>
      <c r="I5" s="574"/>
      <c r="J5" s="574"/>
      <c r="K5" s="574"/>
      <c r="L5" s="574"/>
      <c r="M5" s="574"/>
      <c r="N5" s="574"/>
      <c r="O5" s="574"/>
      <c r="P5" s="574"/>
      <c r="Q5" s="574"/>
      <c r="R5" s="574"/>
      <c r="S5" s="574"/>
      <c r="T5" s="574"/>
      <c r="U5" s="574"/>
      <c r="V5" s="574"/>
      <c r="W5" s="574"/>
      <c r="X5" s="574"/>
      <c r="Y5" s="113"/>
      <c r="Z5" s="113"/>
      <c r="AA5" s="113"/>
      <c r="AB5" s="113"/>
      <c r="AC5" s="113"/>
      <c r="AD5" s="575"/>
      <c r="AE5" s="575"/>
      <c r="AF5" s="575"/>
      <c r="AG5" s="575"/>
      <c r="AH5" s="575"/>
      <c r="AI5" s="575"/>
      <c r="AJ5" s="576"/>
      <c r="AK5" s="29"/>
      <c r="AP5" s="30"/>
    </row>
    <row r="6" spans="1:42" ht="19.5">
      <c r="B6" s="31"/>
      <c r="C6" s="32"/>
      <c r="D6" s="32"/>
      <c r="E6" s="32"/>
      <c r="F6" s="32"/>
      <c r="G6" s="32"/>
      <c r="H6" s="32"/>
      <c r="I6" s="32"/>
      <c r="J6" s="32"/>
      <c r="K6" s="33"/>
      <c r="L6" s="34"/>
      <c r="M6" s="35"/>
      <c r="N6" s="35"/>
      <c r="O6" s="35"/>
      <c r="P6" s="35"/>
      <c r="Q6" s="35"/>
      <c r="R6" s="35"/>
      <c r="S6" s="35"/>
      <c r="T6" s="35"/>
      <c r="U6" s="35"/>
      <c r="V6" s="35"/>
      <c r="W6" s="35"/>
      <c r="X6" s="35"/>
      <c r="Y6" s="35"/>
      <c r="Z6" s="35"/>
      <c r="AA6" s="35"/>
      <c r="AB6" s="35"/>
      <c r="AC6" s="35"/>
      <c r="AD6" s="35"/>
      <c r="AE6" s="35"/>
      <c r="AF6" s="35"/>
      <c r="AG6" s="35"/>
      <c r="AH6" s="35"/>
      <c r="AI6" s="35"/>
      <c r="AJ6" s="36"/>
      <c r="AK6" s="22"/>
    </row>
    <row r="7" spans="1:42" s="15" customFormat="1" ht="18.75">
      <c r="B7" s="37" t="s">
        <v>36</v>
      </c>
      <c r="C7" s="38"/>
      <c r="D7" s="38"/>
      <c r="E7" s="38"/>
      <c r="F7" s="38"/>
      <c r="G7" s="38"/>
      <c r="H7" s="38"/>
      <c r="I7" s="35"/>
      <c r="J7" s="35"/>
      <c r="K7" s="35"/>
      <c r="L7" s="35"/>
      <c r="M7" s="35"/>
      <c r="N7" s="35"/>
      <c r="O7" s="35"/>
      <c r="P7" s="35"/>
      <c r="Q7" s="35"/>
      <c r="R7" s="35"/>
      <c r="S7" s="35"/>
      <c r="T7" s="35"/>
      <c r="U7" s="35"/>
      <c r="V7" s="35"/>
      <c r="W7" s="38"/>
      <c r="X7" s="38"/>
      <c r="Y7" s="38"/>
      <c r="Z7" s="38"/>
      <c r="AA7" s="38"/>
      <c r="AB7" s="35"/>
      <c r="AC7" s="35"/>
      <c r="AD7" s="39" t="s">
        <v>37</v>
      </c>
      <c r="AE7" s="35"/>
      <c r="AF7" s="35"/>
      <c r="AG7" s="35"/>
      <c r="AH7" s="35"/>
      <c r="AI7" s="35"/>
      <c r="AJ7" s="36"/>
      <c r="AK7" s="22"/>
      <c r="AP7" s="40"/>
    </row>
    <row r="8" spans="1:42" s="28" customFormat="1" ht="19.5">
      <c r="B8" s="577" t="s">
        <v>204</v>
      </c>
      <c r="C8" s="578"/>
      <c r="D8" s="578"/>
      <c r="E8" s="578"/>
      <c r="F8" s="578"/>
      <c r="G8" s="578"/>
      <c r="H8" s="578"/>
      <c r="I8" s="578"/>
      <c r="J8" s="578"/>
      <c r="K8" s="578"/>
      <c r="L8" s="578"/>
      <c r="M8" s="578"/>
      <c r="N8" s="578"/>
      <c r="O8" s="578"/>
      <c r="P8" s="578"/>
      <c r="Q8" s="578"/>
      <c r="R8" s="578"/>
      <c r="S8" s="578"/>
      <c r="T8" s="578"/>
      <c r="U8" s="578"/>
      <c r="V8" s="578"/>
      <c r="W8" s="578"/>
      <c r="X8" s="578"/>
      <c r="Y8" s="578"/>
      <c r="Z8" s="578"/>
      <c r="AA8" s="578"/>
      <c r="AB8" s="578"/>
      <c r="AC8" s="579"/>
      <c r="AD8" s="580"/>
      <c r="AE8" s="578"/>
      <c r="AF8" s="578"/>
      <c r="AG8" s="578"/>
      <c r="AH8" s="578"/>
      <c r="AI8" s="578"/>
      <c r="AJ8" s="581"/>
      <c r="AK8" s="29"/>
      <c r="AP8" s="30"/>
    </row>
    <row r="9" spans="1:42" s="41" customFormat="1" ht="18.75">
      <c r="B9" s="37"/>
      <c r="C9" s="38"/>
      <c r="D9" s="38"/>
      <c r="E9" s="38"/>
      <c r="F9" s="38"/>
      <c r="G9" s="38"/>
      <c r="H9" s="38"/>
      <c r="I9" s="38"/>
      <c r="J9" s="38"/>
      <c r="K9" s="35"/>
      <c r="L9" s="35"/>
      <c r="M9" s="35"/>
      <c r="N9" s="35"/>
      <c r="O9" s="35"/>
      <c r="P9" s="35"/>
      <c r="Q9" s="35"/>
      <c r="R9" s="35"/>
      <c r="S9" s="35"/>
      <c r="T9" s="35"/>
      <c r="U9" s="35"/>
      <c r="V9" s="35"/>
      <c r="W9" s="35"/>
      <c r="X9" s="35"/>
      <c r="Y9" s="35"/>
      <c r="Z9" s="35"/>
      <c r="AA9" s="35"/>
      <c r="AB9" s="35"/>
      <c r="AC9" s="35"/>
      <c r="AD9" s="35"/>
      <c r="AE9" s="35"/>
      <c r="AF9" s="35"/>
      <c r="AG9" s="35"/>
      <c r="AH9" s="35"/>
      <c r="AI9" s="35"/>
      <c r="AJ9" s="36"/>
      <c r="AK9" s="42"/>
      <c r="AP9" s="43"/>
    </row>
    <row r="10" spans="1:42" s="15" customFormat="1" ht="18.75">
      <c r="B10" s="37" t="s">
        <v>38</v>
      </c>
      <c r="C10" s="38"/>
      <c r="D10" s="38"/>
      <c r="E10" s="35"/>
      <c r="F10" s="35"/>
      <c r="G10" s="35"/>
      <c r="H10" s="35"/>
      <c r="I10" s="35"/>
      <c r="J10" s="35"/>
      <c r="K10" s="35"/>
      <c r="L10" s="35"/>
      <c r="M10" s="35"/>
      <c r="N10" s="35"/>
      <c r="O10" s="35"/>
      <c r="P10" s="35"/>
      <c r="Q10" s="35"/>
      <c r="R10" s="35"/>
      <c r="S10" s="35"/>
      <c r="T10" s="35"/>
      <c r="U10" s="35"/>
      <c r="V10" s="35"/>
      <c r="W10" s="39" t="s">
        <v>39</v>
      </c>
      <c r="X10" s="35"/>
      <c r="Y10" s="38"/>
      <c r="Z10" s="38"/>
      <c r="AA10" s="38"/>
      <c r="AB10" s="38"/>
      <c r="AC10" s="38"/>
      <c r="AD10" s="35"/>
      <c r="AE10" s="38"/>
      <c r="AF10" s="44"/>
      <c r="AG10" s="35"/>
      <c r="AH10" s="35"/>
      <c r="AI10" s="35"/>
      <c r="AJ10" s="36"/>
      <c r="AK10" s="22"/>
      <c r="AP10" s="40"/>
    </row>
    <row r="11" spans="1:42" ht="20.25" customHeight="1" thickBot="1">
      <c r="B11" s="577" t="s">
        <v>205</v>
      </c>
      <c r="C11" s="578"/>
      <c r="D11" s="578"/>
      <c r="E11" s="578"/>
      <c r="F11" s="578"/>
      <c r="G11" s="578"/>
      <c r="H11" s="578"/>
      <c r="I11" s="578"/>
      <c r="J11" s="578"/>
      <c r="K11" s="578"/>
      <c r="L11" s="578"/>
      <c r="M11" s="578"/>
      <c r="N11" s="578"/>
      <c r="O11" s="578"/>
      <c r="P11" s="578"/>
      <c r="Q11" s="578"/>
      <c r="R11" s="578"/>
      <c r="S11" s="578"/>
      <c r="T11" s="578"/>
      <c r="U11" s="578"/>
      <c r="V11" s="578"/>
      <c r="W11" s="582" t="s">
        <v>159</v>
      </c>
      <c r="X11" s="583"/>
      <c r="Y11" s="583"/>
      <c r="Z11" s="583"/>
      <c r="AA11" s="583"/>
      <c r="AB11" s="583"/>
      <c r="AC11" s="583"/>
      <c r="AD11" s="583"/>
      <c r="AE11" s="583"/>
      <c r="AF11" s="583"/>
      <c r="AG11" s="583"/>
      <c r="AH11" s="583"/>
      <c r="AI11" s="583"/>
      <c r="AJ11" s="584"/>
      <c r="AK11" s="22"/>
    </row>
    <row r="12" spans="1:42" ht="12.6" customHeight="1">
      <c r="B12" s="599" t="s">
        <v>40</v>
      </c>
      <c r="C12" s="600"/>
      <c r="D12" s="600"/>
      <c r="E12" s="600"/>
      <c r="F12" s="101"/>
      <c r="G12" s="101"/>
      <c r="H12" s="101"/>
      <c r="I12" s="101"/>
      <c r="J12" s="603" t="s">
        <v>41</v>
      </c>
      <c r="K12" s="604"/>
      <c r="L12" s="604"/>
      <c r="M12" s="604"/>
      <c r="N12" s="604"/>
      <c r="O12" s="605"/>
      <c r="P12" s="609" t="s">
        <v>42</v>
      </c>
      <c r="Q12" s="610"/>
      <c r="R12" s="610"/>
      <c r="S12" s="610"/>
      <c r="T12" s="610"/>
      <c r="U12" s="610"/>
      <c r="V12" s="610"/>
      <c r="W12" s="610"/>
      <c r="X12" s="613" t="s">
        <v>43</v>
      </c>
      <c r="Y12" s="613"/>
      <c r="Z12" s="613"/>
      <c r="AA12" s="613"/>
      <c r="AB12" s="613"/>
      <c r="AC12" s="613"/>
      <c r="AD12" s="613"/>
      <c r="AE12" s="613"/>
      <c r="AF12" s="613"/>
      <c r="AG12" s="613"/>
      <c r="AH12" s="614"/>
      <c r="AI12" s="617">
        <f>ROUND(((1+V17+V15+V14)*(1+V16)*(1+V18)/(1-V19)-1)*100,2)</f>
        <v>27.73</v>
      </c>
      <c r="AJ12" s="619" t="s">
        <v>44</v>
      </c>
      <c r="AK12" s="22"/>
    </row>
    <row r="13" spans="1:42" ht="25.5" customHeight="1" thickBot="1">
      <c r="B13" s="601"/>
      <c r="C13" s="602"/>
      <c r="D13" s="602"/>
      <c r="E13" s="602"/>
      <c r="F13" s="102"/>
      <c r="G13" s="102"/>
      <c r="H13" s="102"/>
      <c r="I13" s="102"/>
      <c r="J13" s="606"/>
      <c r="K13" s="607"/>
      <c r="L13" s="607"/>
      <c r="M13" s="607"/>
      <c r="N13" s="607"/>
      <c r="O13" s="608"/>
      <c r="P13" s="611"/>
      <c r="Q13" s="612"/>
      <c r="R13" s="612"/>
      <c r="S13" s="612"/>
      <c r="T13" s="612"/>
      <c r="U13" s="612"/>
      <c r="V13" s="612"/>
      <c r="W13" s="612"/>
      <c r="X13" s="615"/>
      <c r="Y13" s="615"/>
      <c r="Z13" s="615"/>
      <c r="AA13" s="615"/>
      <c r="AB13" s="615"/>
      <c r="AC13" s="615"/>
      <c r="AD13" s="615"/>
      <c r="AE13" s="615"/>
      <c r="AF13" s="615"/>
      <c r="AG13" s="615"/>
      <c r="AH13" s="616"/>
      <c r="AI13" s="618"/>
      <c r="AJ13" s="620"/>
      <c r="AK13" s="22"/>
    </row>
    <row r="14" spans="1:42" ht="24.95" customHeight="1">
      <c r="A14" s="45"/>
      <c r="B14" s="46">
        <v>1</v>
      </c>
      <c r="C14" s="47" t="s">
        <v>99</v>
      </c>
      <c r="D14" s="48"/>
      <c r="E14" s="49"/>
      <c r="F14" s="38"/>
      <c r="G14" s="38"/>
      <c r="H14" s="38"/>
      <c r="I14" s="38"/>
      <c r="J14" s="50" t="s">
        <v>45</v>
      </c>
      <c r="K14" s="585">
        <v>8.0000000000000002E-3</v>
      </c>
      <c r="L14" s="585"/>
      <c r="M14" s="51" t="s">
        <v>46</v>
      </c>
      <c r="N14" s="585">
        <v>0.01</v>
      </c>
      <c r="O14" s="586"/>
      <c r="P14" s="52" t="s">
        <v>47</v>
      </c>
      <c r="Q14" s="53"/>
      <c r="R14" s="53"/>
      <c r="S14" s="53"/>
      <c r="T14" s="53"/>
      <c r="U14" s="54"/>
      <c r="V14" s="587">
        <v>8.0000000000000002E-3</v>
      </c>
      <c r="W14" s="588"/>
      <c r="X14" s="589"/>
      <c r="Y14" s="590"/>
      <c r="Z14" s="590"/>
      <c r="AA14" s="590"/>
      <c r="AB14" s="590"/>
      <c r="AC14" s="590"/>
      <c r="AD14" s="590"/>
      <c r="AE14" s="590"/>
      <c r="AF14" s="590"/>
      <c r="AG14" s="590"/>
      <c r="AH14" s="590"/>
      <c r="AI14" s="590"/>
      <c r="AJ14" s="591"/>
      <c r="AK14" s="22"/>
      <c r="AN14" s="17"/>
      <c r="AP14" s="13"/>
    </row>
    <row r="15" spans="1:42" ht="24.95" customHeight="1">
      <c r="A15" s="45"/>
      <c r="B15" s="46">
        <v>2</v>
      </c>
      <c r="C15" s="55" t="s">
        <v>48</v>
      </c>
      <c r="D15" s="55"/>
      <c r="E15" s="55"/>
      <c r="F15" s="55"/>
      <c r="G15" s="55"/>
      <c r="H15" s="55"/>
      <c r="I15" s="47"/>
      <c r="J15" s="56" t="s">
        <v>45</v>
      </c>
      <c r="K15" s="595">
        <v>9.7000000000000003E-3</v>
      </c>
      <c r="L15" s="595"/>
      <c r="M15" s="57" t="s">
        <v>46</v>
      </c>
      <c r="N15" s="595">
        <v>1.2699999999999999E-2</v>
      </c>
      <c r="O15" s="596"/>
      <c r="P15" s="597" t="s">
        <v>49</v>
      </c>
      <c r="Q15" s="597"/>
      <c r="R15" s="597"/>
      <c r="S15" s="597"/>
      <c r="T15" s="597"/>
      <c r="U15" s="598"/>
      <c r="V15" s="587">
        <v>9.7000000000000003E-3</v>
      </c>
      <c r="W15" s="588"/>
      <c r="X15" s="592"/>
      <c r="Y15" s="593"/>
      <c r="Z15" s="593"/>
      <c r="AA15" s="593"/>
      <c r="AB15" s="593"/>
      <c r="AC15" s="593"/>
      <c r="AD15" s="593"/>
      <c r="AE15" s="593"/>
      <c r="AF15" s="593"/>
      <c r="AG15" s="593"/>
      <c r="AH15" s="593"/>
      <c r="AI15" s="593"/>
      <c r="AJ15" s="594"/>
      <c r="AK15" s="22"/>
      <c r="AN15" s="17"/>
      <c r="AO15"/>
      <c r="AP15" s="13"/>
    </row>
    <row r="16" spans="1:42" ht="24.95" customHeight="1">
      <c r="A16" s="45"/>
      <c r="B16" s="46">
        <v>3</v>
      </c>
      <c r="C16" s="58" t="s">
        <v>50</v>
      </c>
      <c r="D16" s="58"/>
      <c r="E16" s="58"/>
      <c r="F16" s="58"/>
      <c r="G16" s="58"/>
      <c r="H16" s="58"/>
      <c r="I16" s="59"/>
      <c r="J16" s="56" t="s">
        <v>45</v>
      </c>
      <c r="K16" s="595">
        <v>5.8999999999999999E-3</v>
      </c>
      <c r="L16" s="595"/>
      <c r="M16" s="57" t="s">
        <v>46</v>
      </c>
      <c r="N16" s="595">
        <v>1.3899999999999999E-2</v>
      </c>
      <c r="O16" s="596"/>
      <c r="P16" s="597" t="s">
        <v>51</v>
      </c>
      <c r="Q16" s="597"/>
      <c r="R16" s="597"/>
      <c r="S16" s="597"/>
      <c r="T16" s="597"/>
      <c r="U16" s="598"/>
      <c r="V16" s="587">
        <v>7.6E-3</v>
      </c>
      <c r="W16" s="588"/>
      <c r="X16" s="621"/>
      <c r="Y16" s="622"/>
      <c r="Z16" s="622"/>
      <c r="AA16" s="622"/>
      <c r="AB16" s="622"/>
      <c r="AC16" s="622"/>
      <c r="AD16" s="622"/>
      <c r="AE16" s="622"/>
      <c r="AF16" s="622"/>
      <c r="AG16" s="622"/>
      <c r="AH16" s="622"/>
      <c r="AI16" s="622"/>
      <c r="AJ16" s="623"/>
      <c r="AK16" s="22"/>
      <c r="AN16" s="17"/>
      <c r="AP16" s="13"/>
    </row>
    <row r="17" spans="1:42" ht="24.95" customHeight="1">
      <c r="A17" s="45"/>
      <c r="B17" s="46">
        <v>4</v>
      </c>
      <c r="C17" s="58" t="s">
        <v>52</v>
      </c>
      <c r="D17" s="58"/>
      <c r="E17" s="58"/>
      <c r="F17" s="58"/>
      <c r="G17" s="58"/>
      <c r="H17" s="58"/>
      <c r="I17" s="59"/>
      <c r="J17" s="56" t="s">
        <v>45</v>
      </c>
      <c r="K17" s="595">
        <v>0.03</v>
      </c>
      <c r="L17" s="595"/>
      <c r="M17" s="57" t="s">
        <v>46</v>
      </c>
      <c r="N17" s="595">
        <v>5.5E-2</v>
      </c>
      <c r="O17" s="596"/>
      <c r="P17" s="597" t="s">
        <v>53</v>
      </c>
      <c r="Q17" s="597"/>
      <c r="R17" s="597"/>
      <c r="S17" s="597"/>
      <c r="T17" s="597"/>
      <c r="U17" s="598"/>
      <c r="V17" s="587">
        <v>0.03</v>
      </c>
      <c r="W17" s="588"/>
      <c r="X17" s="624" t="s">
        <v>73</v>
      </c>
      <c r="Y17" s="625"/>
      <c r="Z17" s="625"/>
      <c r="AA17" s="625"/>
      <c r="AB17" s="625"/>
      <c r="AC17" s="625"/>
      <c r="AD17" s="625"/>
      <c r="AE17" s="625"/>
      <c r="AF17" s="625"/>
      <c r="AG17" s="625"/>
      <c r="AH17" s="625"/>
      <c r="AI17" s="625"/>
      <c r="AJ17" s="626"/>
      <c r="AK17" s="22"/>
      <c r="AN17" s="17"/>
      <c r="AP17" s="13"/>
    </row>
    <row r="18" spans="1:42" ht="24.95" customHeight="1">
      <c r="A18" s="45"/>
      <c r="B18" s="46">
        <v>5</v>
      </c>
      <c r="C18" s="58" t="s">
        <v>54</v>
      </c>
      <c r="D18" s="58"/>
      <c r="E18" s="58"/>
      <c r="F18" s="58"/>
      <c r="G18" s="58"/>
      <c r="H18" s="58"/>
      <c r="I18" s="59"/>
      <c r="J18" s="56" t="s">
        <v>45</v>
      </c>
      <c r="K18" s="595">
        <v>6.1600000000000002E-2</v>
      </c>
      <c r="L18" s="595"/>
      <c r="M18" s="57" t="s">
        <v>46</v>
      </c>
      <c r="N18" s="595">
        <v>8.9599999999999999E-2</v>
      </c>
      <c r="O18" s="596"/>
      <c r="P18" s="597" t="s">
        <v>55</v>
      </c>
      <c r="Q18" s="597"/>
      <c r="R18" s="597"/>
      <c r="S18" s="597"/>
      <c r="T18" s="597"/>
      <c r="U18" s="598"/>
      <c r="V18" s="587">
        <v>7.4999999999999997E-2</v>
      </c>
      <c r="W18" s="588"/>
      <c r="X18" s="627" t="s">
        <v>58</v>
      </c>
      <c r="Y18" s="628"/>
      <c r="Z18" s="628"/>
      <c r="AA18" s="628"/>
      <c r="AB18" s="628"/>
      <c r="AC18" s="628"/>
      <c r="AD18" s="628"/>
      <c r="AE18" s="628"/>
      <c r="AF18" s="628"/>
      <c r="AG18" s="628"/>
      <c r="AH18" s="628"/>
      <c r="AI18" s="628"/>
      <c r="AJ18" s="629"/>
      <c r="AK18" s="22"/>
      <c r="AN18" s="17"/>
      <c r="AP18" s="13"/>
    </row>
    <row r="19" spans="1:42" ht="24.95" customHeight="1">
      <c r="A19" s="45"/>
      <c r="B19" s="46">
        <v>6</v>
      </c>
      <c r="C19" s="58" t="s">
        <v>56</v>
      </c>
      <c r="D19" s="58"/>
      <c r="E19" s="58"/>
      <c r="F19" s="58"/>
      <c r="G19" s="58"/>
      <c r="H19" s="58"/>
      <c r="I19" s="59"/>
      <c r="J19" s="56" t="s">
        <v>45</v>
      </c>
      <c r="K19" s="595">
        <f>K20+K21+K22</f>
        <v>5.6499999999999995E-2</v>
      </c>
      <c r="L19" s="595"/>
      <c r="M19" s="57" t="s">
        <v>46</v>
      </c>
      <c r="N19" s="595" t="s">
        <v>75</v>
      </c>
      <c r="O19" s="596"/>
      <c r="P19" s="597" t="s">
        <v>57</v>
      </c>
      <c r="Q19" s="597"/>
      <c r="R19" s="597"/>
      <c r="S19" s="597"/>
      <c r="T19" s="597"/>
      <c r="U19" s="598"/>
      <c r="V19" s="587">
        <f>V20+V21+V22+V23</f>
        <v>0.1115</v>
      </c>
      <c r="W19" s="588"/>
      <c r="X19" s="627"/>
      <c r="Y19" s="628"/>
      <c r="Z19" s="628"/>
      <c r="AA19" s="628"/>
      <c r="AB19" s="628"/>
      <c r="AC19" s="628"/>
      <c r="AD19" s="628"/>
      <c r="AE19" s="628"/>
      <c r="AF19" s="628"/>
      <c r="AG19" s="628"/>
      <c r="AH19" s="628"/>
      <c r="AI19" s="628"/>
      <c r="AJ19" s="629"/>
      <c r="AK19" s="22"/>
      <c r="AN19" s="17"/>
      <c r="AP19" s="13"/>
    </row>
    <row r="20" spans="1:42" ht="24.95" customHeight="1">
      <c r="A20" s="45"/>
      <c r="B20" s="60" t="s">
        <v>32</v>
      </c>
      <c r="C20" s="630" t="s">
        <v>59</v>
      </c>
      <c r="D20" s="631"/>
      <c r="E20" s="632"/>
      <c r="F20" s="115"/>
      <c r="G20" s="115"/>
      <c r="H20" s="115"/>
      <c r="I20" s="114"/>
      <c r="J20" s="61" t="s">
        <v>45</v>
      </c>
      <c r="K20" s="633">
        <v>6.4999999999999997E-3</v>
      </c>
      <c r="L20" s="633"/>
      <c r="M20" s="62" t="s">
        <v>46</v>
      </c>
      <c r="N20" s="633">
        <v>6.4999999999999997E-3</v>
      </c>
      <c r="O20" s="634"/>
      <c r="P20" s="632" t="str">
        <f>C20</f>
        <v>PIS</v>
      </c>
      <c r="Q20" s="635"/>
      <c r="R20" s="635"/>
      <c r="S20" s="635"/>
      <c r="T20" s="635"/>
      <c r="U20" s="635"/>
      <c r="V20" s="636">
        <f>(K20+N20)/2</f>
        <v>6.4999999999999997E-3</v>
      </c>
      <c r="W20" s="637"/>
      <c r="X20" s="627" t="s">
        <v>74</v>
      </c>
      <c r="Y20" s="628"/>
      <c r="Z20" s="628"/>
      <c r="AA20" s="628"/>
      <c r="AB20" s="628"/>
      <c r="AC20" s="628"/>
      <c r="AD20" s="628"/>
      <c r="AE20" s="628"/>
      <c r="AF20" s="628"/>
      <c r="AG20" s="628"/>
      <c r="AH20" s="628"/>
      <c r="AI20" s="628"/>
      <c r="AJ20" s="629"/>
      <c r="AK20" s="22"/>
      <c r="AN20" s="17"/>
      <c r="AP20" s="13"/>
    </row>
    <row r="21" spans="1:42" ht="24.95" customHeight="1">
      <c r="A21" s="63"/>
      <c r="B21" s="60" t="s">
        <v>33</v>
      </c>
      <c r="C21" s="630" t="s">
        <v>60</v>
      </c>
      <c r="D21" s="631"/>
      <c r="E21" s="632"/>
      <c r="F21" s="64"/>
      <c r="G21" s="64"/>
      <c r="H21" s="64"/>
      <c r="I21" s="65"/>
      <c r="J21" s="61" t="s">
        <v>45</v>
      </c>
      <c r="K21" s="633">
        <v>0.03</v>
      </c>
      <c r="L21" s="633"/>
      <c r="M21" s="62" t="s">
        <v>46</v>
      </c>
      <c r="N21" s="633">
        <v>0.03</v>
      </c>
      <c r="O21" s="634"/>
      <c r="P21" s="632" t="str">
        <f>C21</f>
        <v>COFINS</v>
      </c>
      <c r="Q21" s="635"/>
      <c r="R21" s="635"/>
      <c r="S21" s="635"/>
      <c r="T21" s="635"/>
      <c r="U21" s="635"/>
      <c r="V21" s="636">
        <f>(K21+N21)/2</f>
        <v>0.03</v>
      </c>
      <c r="W21" s="637"/>
      <c r="X21" s="627"/>
      <c r="Y21" s="628"/>
      <c r="Z21" s="628"/>
      <c r="AA21" s="628"/>
      <c r="AB21" s="628"/>
      <c r="AC21" s="628"/>
      <c r="AD21" s="628"/>
      <c r="AE21" s="628"/>
      <c r="AF21" s="628"/>
      <c r="AG21" s="628"/>
      <c r="AH21" s="628"/>
      <c r="AI21" s="628"/>
      <c r="AJ21" s="629"/>
      <c r="AK21" s="22"/>
    </row>
    <row r="22" spans="1:42" ht="24.95" customHeight="1">
      <c r="A22" s="63"/>
      <c r="B22" s="60" t="s">
        <v>34</v>
      </c>
      <c r="C22" s="630" t="s">
        <v>61</v>
      </c>
      <c r="D22" s="631"/>
      <c r="E22" s="632"/>
      <c r="F22" s="64"/>
      <c r="G22" s="64"/>
      <c r="H22" s="64"/>
      <c r="I22" s="65"/>
      <c r="J22" s="61" t="s">
        <v>45</v>
      </c>
      <c r="K22" s="633">
        <v>0.02</v>
      </c>
      <c r="L22" s="633"/>
      <c r="M22" s="62" t="s">
        <v>46</v>
      </c>
      <c r="N22" s="633">
        <v>0.05</v>
      </c>
      <c r="O22" s="634"/>
      <c r="P22" s="632" t="str">
        <f>C22</f>
        <v>ISS</v>
      </c>
      <c r="Q22" s="635"/>
      <c r="R22" s="635"/>
      <c r="S22" s="635"/>
      <c r="T22" s="635"/>
      <c r="U22" s="635"/>
      <c r="V22" s="636">
        <v>0.03</v>
      </c>
      <c r="W22" s="637"/>
      <c r="X22" s="627"/>
      <c r="Y22" s="628"/>
      <c r="Z22" s="628"/>
      <c r="AA22" s="628"/>
      <c r="AB22" s="628"/>
      <c r="AC22" s="628"/>
      <c r="AD22" s="628"/>
      <c r="AE22" s="628"/>
      <c r="AF22" s="628"/>
      <c r="AG22" s="628"/>
      <c r="AH22" s="628"/>
      <c r="AI22" s="628"/>
      <c r="AJ22" s="629"/>
      <c r="AK22" s="29"/>
      <c r="AL22" s="28"/>
      <c r="AM22" s="28"/>
      <c r="AN22" s="28"/>
    </row>
    <row r="23" spans="1:42" ht="24.95" customHeight="1" thickBot="1">
      <c r="A23" s="63"/>
      <c r="B23" s="117" t="s">
        <v>35</v>
      </c>
      <c r="C23" s="638" t="s">
        <v>100</v>
      </c>
      <c r="D23" s="639"/>
      <c r="E23" s="639"/>
      <c r="F23" s="639"/>
      <c r="G23" s="639"/>
      <c r="H23" s="639"/>
      <c r="I23" s="639"/>
      <c r="J23" s="639"/>
      <c r="K23" s="639"/>
      <c r="L23" s="639"/>
      <c r="M23" s="639"/>
      <c r="N23" s="639"/>
      <c r="O23" s="639"/>
      <c r="P23" s="639"/>
      <c r="Q23" s="639"/>
      <c r="R23" s="639"/>
      <c r="S23" s="639"/>
      <c r="T23" s="639"/>
      <c r="U23" s="640"/>
      <c r="V23" s="641">
        <v>4.4999999999999998E-2</v>
      </c>
      <c r="W23" s="642"/>
      <c r="X23" s="647"/>
      <c r="Y23" s="648"/>
      <c r="Z23" s="648"/>
      <c r="AA23" s="648"/>
      <c r="AB23" s="648"/>
      <c r="AC23" s="648"/>
      <c r="AD23" s="648"/>
      <c r="AE23" s="648"/>
      <c r="AF23" s="648"/>
      <c r="AG23" s="648"/>
      <c r="AH23" s="648"/>
      <c r="AI23" s="648"/>
      <c r="AJ23" s="649"/>
      <c r="AK23" s="29"/>
      <c r="AL23" s="28"/>
      <c r="AM23" s="28"/>
      <c r="AN23" s="28"/>
    </row>
    <row r="24" spans="1:42" ht="15" customHeight="1">
      <c r="A24" s="63"/>
      <c r="B24" s="66"/>
      <c r="C24" s="66"/>
      <c r="D24" s="66"/>
      <c r="E24" s="66"/>
      <c r="F24" s="66"/>
      <c r="G24" s="66"/>
      <c r="H24" s="66"/>
      <c r="I24" s="66"/>
      <c r="J24" s="66"/>
      <c r="K24" s="66"/>
      <c r="L24" s="66"/>
      <c r="M24" s="66"/>
      <c r="N24" s="643"/>
      <c r="O24" s="643"/>
      <c r="P24" s="643"/>
      <c r="Q24" s="643"/>
      <c r="R24" s="643"/>
      <c r="S24" s="643"/>
      <c r="T24" s="643"/>
      <c r="U24" s="643"/>
      <c r="V24" s="643"/>
      <c r="W24" s="643"/>
      <c r="X24" s="643"/>
      <c r="Y24" s="643"/>
      <c r="Z24" s="643"/>
      <c r="AA24" s="643"/>
      <c r="AB24" s="643"/>
      <c r="AC24" s="643"/>
      <c r="AD24" s="643"/>
      <c r="AE24" s="643"/>
      <c r="AF24" s="643"/>
      <c r="AG24" s="643"/>
      <c r="AH24" s="643"/>
      <c r="AI24" s="643"/>
      <c r="AJ24" s="643"/>
      <c r="AK24" s="29"/>
      <c r="AL24" s="28"/>
      <c r="AM24" s="28"/>
      <c r="AN24" s="28"/>
    </row>
    <row r="25" spans="1:42" ht="15" customHeight="1">
      <c r="A25" s="63"/>
      <c r="B25" s="66"/>
      <c r="C25" s="66"/>
      <c r="D25" s="66"/>
      <c r="E25" s="67"/>
      <c r="F25" s="66"/>
      <c r="G25" s="66"/>
      <c r="H25" s="66"/>
      <c r="I25" s="66"/>
      <c r="J25" s="66"/>
      <c r="K25" s="66"/>
      <c r="L25" s="66"/>
      <c r="M25" s="66"/>
      <c r="N25" s="644"/>
      <c r="O25" s="644"/>
      <c r="P25" s="644"/>
      <c r="Q25" s="644"/>
      <c r="R25" s="644"/>
      <c r="S25" s="644"/>
      <c r="T25" s="644"/>
      <c r="U25" s="644"/>
      <c r="V25" s="644"/>
      <c r="W25" s="644"/>
      <c r="X25" s="644"/>
      <c r="Y25" s="644"/>
      <c r="Z25" s="644"/>
      <c r="AA25" s="644"/>
      <c r="AB25" s="644"/>
      <c r="AC25" s="644"/>
      <c r="AD25" s="644"/>
      <c r="AE25" s="644"/>
      <c r="AF25" s="644"/>
      <c r="AG25" s="644"/>
      <c r="AH25" s="644"/>
      <c r="AI25" s="644"/>
      <c r="AJ25" s="644"/>
      <c r="AK25" s="29"/>
      <c r="AL25" s="28"/>
      <c r="AM25" s="28"/>
      <c r="AN25" s="28"/>
    </row>
    <row r="26" spans="1:42" ht="23.25" customHeight="1">
      <c r="A26" s="68"/>
      <c r="B26" s="69"/>
      <c r="C26" s="119"/>
      <c r="D26" s="121"/>
      <c r="E26" s="121"/>
      <c r="F26" s="122"/>
      <c r="G26" s="122"/>
      <c r="H26" s="122"/>
      <c r="I26" s="122"/>
      <c r="J26" s="122"/>
      <c r="K26" s="122"/>
      <c r="L26" s="122"/>
      <c r="M26" s="122"/>
      <c r="N26" s="646"/>
      <c r="O26" s="646"/>
      <c r="P26" s="646"/>
      <c r="Q26" s="646"/>
      <c r="R26" s="646"/>
      <c r="S26" s="646"/>
      <c r="T26" s="646"/>
      <c r="U26" s="646"/>
      <c r="V26" s="646"/>
      <c r="W26" s="646"/>
      <c r="X26" s="645"/>
      <c r="Y26" s="645"/>
      <c r="Z26" s="645"/>
      <c r="AA26" s="645"/>
      <c r="AB26" s="645"/>
      <c r="AC26" s="645"/>
      <c r="AD26" s="645"/>
      <c r="AE26" s="645"/>
      <c r="AF26" s="645"/>
      <c r="AG26" s="645"/>
      <c r="AH26" s="645"/>
      <c r="AI26" s="645"/>
      <c r="AJ26" s="645"/>
      <c r="AK26" s="29"/>
      <c r="AL26" s="28"/>
      <c r="AM26" s="28"/>
      <c r="AN26" s="28"/>
    </row>
    <row r="27" spans="1:42" ht="15.75">
      <c r="A27" s="68"/>
      <c r="B27" s="71"/>
      <c r="C27" s="119"/>
      <c r="D27" s="72"/>
      <c r="E27" s="73"/>
      <c r="F27" s="123"/>
      <c r="G27" s="123"/>
      <c r="H27" s="123"/>
      <c r="I27" s="123"/>
      <c r="J27" s="123"/>
      <c r="K27" s="123"/>
      <c r="L27" s="123"/>
      <c r="M27" s="123"/>
      <c r="N27" s="651"/>
      <c r="O27" s="651"/>
      <c r="P27" s="651"/>
      <c r="Q27" s="651"/>
      <c r="R27" s="651"/>
      <c r="S27" s="651"/>
      <c r="T27" s="651"/>
      <c r="U27" s="651"/>
      <c r="V27" s="651"/>
      <c r="W27" s="651"/>
      <c r="X27" s="650"/>
      <c r="Y27" s="650"/>
      <c r="Z27" s="650"/>
      <c r="AA27" s="650"/>
      <c r="AB27" s="650"/>
      <c r="AC27" s="650"/>
      <c r="AD27" s="650"/>
      <c r="AE27" s="650"/>
      <c r="AF27" s="650"/>
      <c r="AG27" s="650"/>
      <c r="AH27" s="650"/>
      <c r="AI27" s="650"/>
      <c r="AJ27" s="650"/>
      <c r="AK27" s="29"/>
      <c r="AL27" s="28"/>
      <c r="AM27" s="28"/>
      <c r="AN27" s="28"/>
    </row>
    <row r="28" spans="1:42" ht="20.25" hidden="1" customHeight="1">
      <c r="A28" s="68"/>
      <c r="B28" s="652" t="s">
        <v>213</v>
      </c>
      <c r="C28" s="652"/>
      <c r="D28" s="652"/>
      <c r="E28" s="652"/>
      <c r="F28" s="652"/>
      <c r="G28" s="652"/>
      <c r="H28" s="652"/>
      <c r="I28" s="652"/>
      <c r="J28" s="652"/>
      <c r="K28" s="652"/>
      <c r="L28" s="652"/>
      <c r="M28" s="652"/>
      <c r="N28" s="652" t="s">
        <v>211</v>
      </c>
      <c r="O28" s="652"/>
      <c r="P28" s="652"/>
      <c r="Q28" s="652"/>
      <c r="R28" s="652"/>
      <c r="S28" s="652"/>
      <c r="T28" s="652"/>
      <c r="U28" s="652"/>
      <c r="V28" s="652"/>
      <c r="W28" s="652"/>
      <c r="X28" s="650"/>
      <c r="Y28" s="650"/>
      <c r="Z28" s="650"/>
      <c r="AA28" s="650"/>
      <c r="AB28" s="650"/>
      <c r="AC28" s="650"/>
      <c r="AD28" s="650"/>
      <c r="AE28" s="650"/>
      <c r="AF28" s="650"/>
      <c r="AG28" s="650"/>
      <c r="AH28" s="650"/>
      <c r="AI28" s="650"/>
      <c r="AJ28" s="650"/>
      <c r="AK28" s="29"/>
      <c r="AL28" s="28"/>
      <c r="AM28" s="28"/>
      <c r="AN28" s="28"/>
    </row>
    <row r="29" spans="1:42" ht="20.25" hidden="1" customHeight="1">
      <c r="A29" s="68"/>
      <c r="B29" s="653" t="s">
        <v>212</v>
      </c>
      <c r="C29" s="653"/>
      <c r="D29" s="653"/>
      <c r="E29" s="653"/>
      <c r="F29" s="653"/>
      <c r="G29" s="653"/>
      <c r="H29" s="653"/>
      <c r="I29" s="653"/>
      <c r="J29" s="653"/>
      <c r="K29" s="653"/>
      <c r="L29" s="653"/>
      <c r="M29" s="653"/>
      <c r="N29" s="652" t="s">
        <v>212</v>
      </c>
      <c r="O29" s="652"/>
      <c r="P29" s="652"/>
      <c r="Q29" s="652"/>
      <c r="R29" s="652"/>
      <c r="S29" s="652"/>
      <c r="T29" s="652"/>
      <c r="U29" s="652"/>
      <c r="V29" s="652"/>
      <c r="W29" s="652"/>
      <c r="X29" s="650"/>
      <c r="Y29" s="650"/>
      <c r="Z29" s="650"/>
      <c r="AA29" s="650"/>
      <c r="AB29" s="650"/>
      <c r="AC29" s="650"/>
      <c r="AD29" s="650"/>
      <c r="AE29" s="650"/>
      <c r="AF29" s="650"/>
      <c r="AG29" s="650"/>
      <c r="AH29" s="650"/>
      <c r="AI29" s="650"/>
      <c r="AJ29" s="650"/>
      <c r="AK29" s="29"/>
      <c r="AL29" s="28"/>
      <c r="AM29" s="28"/>
      <c r="AN29" s="28"/>
    </row>
    <row r="30" spans="1:42" ht="15" hidden="1" customHeight="1">
      <c r="A30" s="68"/>
      <c r="B30" s="653" t="s">
        <v>79</v>
      </c>
      <c r="C30" s="653"/>
      <c r="D30" s="653"/>
      <c r="E30" s="653"/>
      <c r="F30" s="653"/>
      <c r="G30" s="653"/>
      <c r="H30" s="653"/>
      <c r="I30" s="653"/>
      <c r="J30" s="653"/>
      <c r="K30" s="653"/>
      <c r="L30" s="653"/>
      <c r="M30" s="653"/>
      <c r="N30" s="654" t="s">
        <v>79</v>
      </c>
      <c r="O30" s="654"/>
      <c r="P30" s="654"/>
      <c r="Q30" s="654"/>
      <c r="R30" s="654"/>
      <c r="S30" s="654"/>
      <c r="T30" s="654"/>
      <c r="U30" s="654"/>
      <c r="V30" s="654"/>
      <c r="W30" s="654"/>
      <c r="X30" s="650"/>
      <c r="Y30" s="650"/>
      <c r="Z30" s="650"/>
      <c r="AA30" s="650"/>
      <c r="AB30" s="650"/>
      <c r="AC30" s="650"/>
      <c r="AD30" s="650"/>
      <c r="AE30" s="650"/>
      <c r="AF30" s="650"/>
      <c r="AG30" s="650"/>
      <c r="AH30" s="650"/>
      <c r="AI30" s="650"/>
      <c r="AJ30" s="650"/>
      <c r="AK30" s="29"/>
      <c r="AL30" s="28"/>
      <c r="AM30" s="28"/>
      <c r="AN30" s="28"/>
    </row>
    <row r="31" spans="1:42" ht="12.75">
      <c r="A31" s="68"/>
      <c r="B31" s="71"/>
      <c r="C31" s="119"/>
      <c r="D31" s="121"/>
      <c r="E31" s="121"/>
      <c r="F31" s="71"/>
      <c r="G31" s="71"/>
      <c r="H31" s="71"/>
      <c r="I31" s="71"/>
      <c r="J31" s="71"/>
      <c r="K31" s="71"/>
      <c r="L31" s="71"/>
      <c r="M31" s="71"/>
      <c r="N31" s="655"/>
      <c r="O31" s="655"/>
      <c r="P31" s="655"/>
      <c r="Q31" s="655"/>
      <c r="R31" s="655"/>
      <c r="S31" s="655"/>
      <c r="T31" s="655"/>
      <c r="U31" s="655"/>
      <c r="V31" s="655"/>
      <c r="W31" s="655"/>
      <c r="X31" s="650"/>
      <c r="Y31" s="650"/>
      <c r="Z31" s="650"/>
      <c r="AA31" s="650"/>
      <c r="AB31" s="650"/>
      <c r="AC31" s="650"/>
      <c r="AD31" s="650"/>
      <c r="AE31" s="650"/>
      <c r="AF31" s="650"/>
      <c r="AG31" s="650"/>
      <c r="AH31" s="650"/>
      <c r="AI31" s="650"/>
      <c r="AJ31" s="650"/>
      <c r="AK31" s="29"/>
      <c r="AL31" s="74"/>
      <c r="AM31" s="28"/>
      <c r="AN31" s="28"/>
    </row>
    <row r="32" spans="1:42" ht="12.75">
      <c r="A32" s="68"/>
      <c r="B32" s="71"/>
      <c r="C32" s="119"/>
      <c r="D32" s="121"/>
      <c r="E32" s="121"/>
      <c r="F32" s="71"/>
      <c r="G32" s="71"/>
      <c r="H32" s="71"/>
      <c r="I32" s="71"/>
      <c r="J32" s="71"/>
      <c r="K32" s="71"/>
      <c r="L32" s="71"/>
      <c r="M32" s="71"/>
      <c r="N32" s="655"/>
      <c r="O32" s="655"/>
      <c r="P32" s="655"/>
      <c r="Q32" s="655"/>
      <c r="R32" s="655"/>
      <c r="S32" s="655"/>
      <c r="T32" s="655"/>
      <c r="U32" s="655"/>
      <c r="V32" s="655"/>
      <c r="W32" s="655"/>
      <c r="X32" s="650"/>
      <c r="Y32" s="650"/>
      <c r="Z32" s="650"/>
      <c r="AA32" s="656"/>
      <c r="AB32" s="656"/>
      <c r="AC32" s="656"/>
      <c r="AD32" s="656"/>
      <c r="AE32" s="656"/>
      <c r="AF32" s="656"/>
      <c r="AG32" s="656"/>
      <c r="AH32" s="656"/>
      <c r="AI32" s="656"/>
      <c r="AJ32" s="656"/>
      <c r="AK32" s="29"/>
      <c r="AL32" s="74"/>
      <c r="AM32" s="28"/>
      <c r="AN32" s="28"/>
    </row>
    <row r="33" spans="1:42" ht="12.75">
      <c r="A33" s="68"/>
      <c r="B33" s="71"/>
      <c r="C33" s="70"/>
      <c r="D33" s="657"/>
      <c r="E33" s="657"/>
      <c r="F33" s="658"/>
      <c r="G33" s="658"/>
      <c r="H33" s="658"/>
      <c r="I33" s="658"/>
      <c r="J33" s="658"/>
      <c r="K33" s="658"/>
      <c r="L33" s="658"/>
      <c r="M33" s="658"/>
      <c r="N33" s="658"/>
      <c r="O33" s="658"/>
      <c r="P33" s="658"/>
      <c r="Q33" s="658"/>
      <c r="R33" s="658"/>
      <c r="S33" s="659"/>
      <c r="T33" s="659"/>
      <c r="U33" s="660"/>
      <c r="V33" s="660"/>
      <c r="W33" s="660"/>
      <c r="X33" s="650"/>
      <c r="Y33" s="650"/>
      <c r="Z33" s="650"/>
      <c r="AA33" s="656"/>
      <c r="AB33" s="656"/>
      <c r="AC33" s="656"/>
      <c r="AD33" s="656"/>
      <c r="AE33" s="656"/>
      <c r="AF33" s="656"/>
      <c r="AG33" s="656"/>
      <c r="AH33" s="656"/>
      <c r="AI33" s="656"/>
      <c r="AJ33" s="656"/>
      <c r="AK33" s="29"/>
      <c r="AL33" s="74"/>
      <c r="AM33" s="28"/>
      <c r="AN33" s="28"/>
    </row>
    <row r="34" spans="1:42" ht="12.75">
      <c r="A34" s="68"/>
      <c r="B34" s="71"/>
      <c r="C34" s="70"/>
      <c r="D34" s="666"/>
      <c r="E34" s="666"/>
      <c r="F34" s="667"/>
      <c r="G34" s="668"/>
      <c r="H34" s="668"/>
      <c r="I34" s="668"/>
      <c r="J34" s="668"/>
      <c r="K34" s="668"/>
      <c r="L34" s="668"/>
      <c r="M34" s="668"/>
      <c r="N34" s="668"/>
      <c r="O34" s="668"/>
      <c r="P34" s="668"/>
      <c r="Q34" s="668"/>
      <c r="R34" s="668"/>
      <c r="S34" s="669"/>
      <c r="T34" s="670"/>
      <c r="U34" s="671"/>
      <c r="V34" s="672"/>
      <c r="W34" s="672"/>
      <c r="X34" s="673"/>
      <c r="Y34" s="673"/>
      <c r="Z34" s="673"/>
      <c r="AA34" s="661"/>
      <c r="AB34" s="662"/>
      <c r="AC34" s="662"/>
      <c r="AD34" s="662"/>
      <c r="AE34" s="661"/>
      <c r="AF34" s="662"/>
      <c r="AG34" s="662"/>
      <c r="AH34" s="661"/>
      <c r="AI34" s="661"/>
      <c r="AJ34" s="661"/>
      <c r="AK34" s="29"/>
      <c r="AL34" s="74"/>
      <c r="AM34" s="28"/>
      <c r="AN34" s="28"/>
      <c r="AP34" s="13"/>
    </row>
    <row r="35" spans="1:42" ht="50.1" customHeight="1">
      <c r="A35" s="68"/>
      <c r="B35" s="71"/>
      <c r="C35" s="70"/>
      <c r="D35" s="75"/>
      <c r="E35" s="75"/>
      <c r="F35" s="663"/>
      <c r="G35" s="664"/>
      <c r="H35" s="664"/>
      <c r="I35" s="664"/>
      <c r="J35" s="664"/>
      <c r="K35" s="664"/>
      <c r="L35" s="664"/>
      <c r="M35" s="664"/>
      <c r="N35" s="664"/>
      <c r="O35" s="664"/>
      <c r="P35" s="664"/>
      <c r="Q35" s="664"/>
      <c r="R35" s="664"/>
      <c r="S35" s="76"/>
      <c r="T35" s="76"/>
      <c r="U35" s="77"/>
      <c r="V35" s="77"/>
      <c r="W35" s="77"/>
      <c r="X35" s="650"/>
      <c r="Y35" s="650"/>
      <c r="Z35" s="650"/>
      <c r="AA35" s="656"/>
      <c r="AB35" s="656"/>
      <c r="AC35" s="656"/>
      <c r="AD35" s="656"/>
      <c r="AE35" s="656"/>
      <c r="AF35" s="656"/>
      <c r="AG35" s="656"/>
      <c r="AH35" s="665"/>
      <c r="AI35" s="665"/>
      <c r="AJ35" s="665"/>
      <c r="AK35" s="29"/>
      <c r="AL35" s="74"/>
      <c r="AM35" s="28"/>
      <c r="AN35" s="28"/>
      <c r="AP35" s="13"/>
    </row>
    <row r="36" spans="1:42" ht="27" customHeight="1">
      <c r="A36" s="68"/>
      <c r="B36" s="69"/>
      <c r="C36" s="78"/>
      <c r="D36" s="657"/>
      <c r="E36" s="657"/>
      <c r="F36" s="676"/>
      <c r="G36" s="676"/>
      <c r="H36" s="676"/>
      <c r="I36" s="676"/>
      <c r="J36" s="676"/>
      <c r="K36" s="676"/>
      <c r="L36" s="676"/>
      <c r="M36" s="676"/>
      <c r="N36" s="676"/>
      <c r="O36" s="676"/>
      <c r="P36" s="676"/>
      <c r="Q36" s="676"/>
      <c r="R36" s="676"/>
      <c r="S36" s="669"/>
      <c r="T36" s="669"/>
      <c r="U36" s="660"/>
      <c r="V36" s="660"/>
      <c r="W36" s="660"/>
      <c r="X36" s="650"/>
      <c r="Y36" s="650"/>
      <c r="Z36" s="650"/>
      <c r="AA36" s="661"/>
      <c r="AB36" s="661"/>
      <c r="AC36" s="661"/>
      <c r="AD36" s="661"/>
      <c r="AE36" s="661"/>
      <c r="AF36" s="661"/>
      <c r="AG36" s="661"/>
      <c r="AH36" s="661"/>
      <c r="AI36" s="661"/>
      <c r="AJ36" s="661"/>
      <c r="AK36" s="29"/>
      <c r="AL36" s="74"/>
      <c r="AM36" s="28"/>
      <c r="AN36" s="28"/>
      <c r="AP36" s="13"/>
    </row>
    <row r="37" spans="1:42" ht="12" customHeight="1">
      <c r="B37" s="71"/>
      <c r="C37" s="79"/>
      <c r="D37" s="657"/>
      <c r="E37" s="657"/>
      <c r="F37" s="674"/>
      <c r="G37" s="674"/>
      <c r="H37" s="674"/>
      <c r="I37" s="674"/>
      <c r="J37" s="674"/>
      <c r="K37" s="674"/>
      <c r="L37" s="674"/>
      <c r="M37" s="674"/>
      <c r="N37" s="674"/>
      <c r="O37" s="674"/>
      <c r="P37" s="675"/>
      <c r="Q37" s="675"/>
      <c r="R37" s="675"/>
      <c r="S37" s="659"/>
      <c r="T37" s="659"/>
      <c r="U37" s="660"/>
      <c r="V37" s="660"/>
      <c r="W37" s="660"/>
      <c r="X37" s="650"/>
      <c r="Y37" s="650"/>
      <c r="Z37" s="650"/>
      <c r="AA37" s="656"/>
      <c r="AB37" s="656"/>
      <c r="AC37" s="656"/>
      <c r="AD37" s="656"/>
      <c r="AE37" s="656"/>
      <c r="AF37" s="656"/>
      <c r="AG37" s="656"/>
      <c r="AH37" s="656"/>
      <c r="AI37" s="656"/>
      <c r="AJ37" s="656"/>
      <c r="AK37" s="29"/>
      <c r="AL37" s="29"/>
      <c r="AM37" s="28"/>
      <c r="AN37" s="28"/>
      <c r="AP37" s="13"/>
    </row>
    <row r="38" spans="1:42" ht="21" customHeight="1">
      <c r="B38" s="71"/>
      <c r="C38" s="80"/>
      <c r="D38" s="657"/>
      <c r="E38" s="657"/>
      <c r="F38" s="674"/>
      <c r="G38" s="674"/>
      <c r="H38" s="674"/>
      <c r="I38" s="674"/>
      <c r="J38" s="674"/>
      <c r="K38" s="674"/>
      <c r="L38" s="674"/>
      <c r="M38" s="674"/>
      <c r="N38" s="674"/>
      <c r="O38" s="674"/>
      <c r="P38" s="675"/>
      <c r="Q38" s="675"/>
      <c r="R38" s="675"/>
      <c r="S38" s="659"/>
      <c r="T38" s="659"/>
      <c r="U38" s="660"/>
      <c r="V38" s="660"/>
      <c r="W38" s="660"/>
      <c r="X38" s="650"/>
      <c r="Y38" s="650"/>
      <c r="Z38" s="650"/>
      <c r="AA38" s="656"/>
      <c r="AB38" s="656"/>
      <c r="AC38" s="656"/>
      <c r="AD38" s="656"/>
      <c r="AE38" s="656"/>
      <c r="AF38" s="656"/>
      <c r="AG38" s="656"/>
      <c r="AH38" s="656"/>
      <c r="AI38" s="656"/>
      <c r="AJ38" s="656"/>
      <c r="AK38" s="81"/>
      <c r="AL38" s="82"/>
      <c r="AM38" s="28"/>
      <c r="AN38" s="28"/>
      <c r="AP38" s="13"/>
    </row>
    <row r="39" spans="1:42" ht="22.5" customHeight="1">
      <c r="B39" s="71"/>
      <c r="C39" s="80"/>
      <c r="D39" s="657"/>
      <c r="E39" s="657"/>
      <c r="F39" s="674"/>
      <c r="G39" s="674"/>
      <c r="H39" s="674"/>
      <c r="I39" s="674"/>
      <c r="J39" s="674"/>
      <c r="K39" s="674"/>
      <c r="L39" s="674"/>
      <c r="M39" s="674"/>
      <c r="N39" s="674"/>
      <c r="O39" s="674"/>
      <c r="P39" s="675"/>
      <c r="Q39" s="675"/>
      <c r="R39" s="675"/>
      <c r="S39" s="659"/>
      <c r="T39" s="659"/>
      <c r="U39" s="660"/>
      <c r="V39" s="660"/>
      <c r="W39" s="660"/>
      <c r="X39" s="650"/>
      <c r="Y39" s="650"/>
      <c r="Z39" s="650"/>
      <c r="AA39" s="656"/>
      <c r="AB39" s="656"/>
      <c r="AC39" s="656"/>
      <c r="AD39" s="656"/>
      <c r="AE39" s="656"/>
      <c r="AF39" s="656"/>
      <c r="AG39" s="656"/>
      <c r="AH39" s="656"/>
      <c r="AI39" s="656"/>
      <c r="AJ39" s="656"/>
      <c r="AK39" s="81"/>
      <c r="AL39" s="82"/>
      <c r="AM39" s="28"/>
      <c r="AN39" s="28"/>
      <c r="AP39" s="13"/>
    </row>
    <row r="40" spans="1:42" ht="35.25" customHeight="1">
      <c r="B40" s="71"/>
      <c r="C40" s="83"/>
      <c r="D40" s="657"/>
      <c r="E40" s="657"/>
      <c r="F40" s="674"/>
      <c r="G40" s="674"/>
      <c r="H40" s="674"/>
      <c r="I40" s="674"/>
      <c r="J40" s="674"/>
      <c r="K40" s="674"/>
      <c r="L40" s="674"/>
      <c r="M40" s="674"/>
      <c r="N40" s="674"/>
      <c r="O40" s="674"/>
      <c r="P40" s="675"/>
      <c r="Q40" s="675"/>
      <c r="R40" s="675"/>
      <c r="S40" s="669"/>
      <c r="T40" s="669"/>
      <c r="U40" s="660"/>
      <c r="V40" s="660"/>
      <c r="W40" s="660"/>
      <c r="X40" s="650"/>
      <c r="Y40" s="650"/>
      <c r="Z40" s="650"/>
      <c r="AA40" s="661"/>
      <c r="AB40" s="661"/>
      <c r="AC40" s="661"/>
      <c r="AD40" s="661"/>
      <c r="AE40" s="661"/>
      <c r="AF40" s="661"/>
      <c r="AG40" s="661"/>
      <c r="AH40" s="661"/>
      <c r="AI40" s="661"/>
      <c r="AJ40" s="661"/>
      <c r="AK40" s="81"/>
      <c r="AL40" s="82"/>
      <c r="AM40" s="28"/>
      <c r="AN40" s="28"/>
      <c r="AP40" s="13"/>
    </row>
    <row r="41" spans="1:42" ht="29.25" customHeight="1">
      <c r="B41" s="71"/>
      <c r="C41" s="83"/>
      <c r="D41" s="657"/>
      <c r="E41" s="657"/>
      <c r="F41" s="674"/>
      <c r="G41" s="674"/>
      <c r="H41" s="674"/>
      <c r="I41" s="674"/>
      <c r="J41" s="674"/>
      <c r="K41" s="674"/>
      <c r="L41" s="674"/>
      <c r="M41" s="674"/>
      <c r="N41" s="674"/>
      <c r="O41" s="674"/>
      <c r="P41" s="675"/>
      <c r="Q41" s="675"/>
      <c r="R41" s="675"/>
      <c r="S41" s="669"/>
      <c r="T41" s="669"/>
      <c r="U41" s="660"/>
      <c r="V41" s="660"/>
      <c r="W41" s="660"/>
      <c r="X41" s="650"/>
      <c r="Y41" s="650"/>
      <c r="Z41" s="650"/>
      <c r="AA41" s="661"/>
      <c r="AB41" s="661"/>
      <c r="AC41" s="661"/>
      <c r="AD41" s="661"/>
      <c r="AE41" s="661"/>
      <c r="AF41" s="661"/>
      <c r="AG41" s="661"/>
      <c r="AH41" s="661"/>
      <c r="AI41" s="661"/>
      <c r="AJ41" s="661"/>
      <c r="AK41" s="29"/>
      <c r="AL41" s="29"/>
      <c r="AM41" s="28"/>
      <c r="AN41" s="28"/>
      <c r="AP41" s="13"/>
    </row>
    <row r="42" spans="1:42" ht="30.75" customHeight="1">
      <c r="B42" s="71"/>
      <c r="C42" s="83"/>
      <c r="D42" s="657"/>
      <c r="E42" s="657"/>
      <c r="F42" s="674"/>
      <c r="G42" s="674"/>
      <c r="H42" s="674"/>
      <c r="I42" s="674"/>
      <c r="J42" s="674"/>
      <c r="K42" s="674"/>
      <c r="L42" s="674"/>
      <c r="M42" s="674"/>
      <c r="N42" s="674"/>
      <c r="O42" s="674"/>
      <c r="P42" s="675"/>
      <c r="Q42" s="675"/>
      <c r="R42" s="675"/>
      <c r="S42" s="669"/>
      <c r="T42" s="669"/>
      <c r="U42" s="660"/>
      <c r="V42" s="660"/>
      <c r="W42" s="660"/>
      <c r="X42" s="650"/>
      <c r="Y42" s="650"/>
      <c r="Z42" s="650"/>
      <c r="AA42" s="656"/>
      <c r="AB42" s="656"/>
      <c r="AC42" s="656"/>
      <c r="AD42" s="656"/>
      <c r="AE42" s="656"/>
      <c r="AF42" s="656"/>
      <c r="AG42" s="656"/>
      <c r="AH42" s="656"/>
      <c r="AI42" s="656"/>
      <c r="AJ42" s="656"/>
      <c r="AK42" s="81"/>
      <c r="AL42" s="84"/>
      <c r="AM42" s="28"/>
      <c r="AN42" s="28"/>
      <c r="AP42" s="13"/>
    </row>
    <row r="43" spans="1:42" ht="26.25" customHeight="1">
      <c r="B43" s="71"/>
      <c r="C43" s="83"/>
      <c r="D43" s="657"/>
      <c r="E43" s="657"/>
      <c r="F43" s="674"/>
      <c r="G43" s="674"/>
      <c r="H43" s="674"/>
      <c r="I43" s="674"/>
      <c r="J43" s="674"/>
      <c r="K43" s="674"/>
      <c r="L43" s="674"/>
      <c r="M43" s="674"/>
      <c r="N43" s="674"/>
      <c r="O43" s="674"/>
      <c r="P43" s="675"/>
      <c r="Q43" s="675"/>
      <c r="R43" s="675"/>
      <c r="S43" s="659"/>
      <c r="T43" s="659"/>
      <c r="U43" s="660"/>
      <c r="V43" s="660"/>
      <c r="W43" s="660"/>
      <c r="X43" s="650"/>
      <c r="Y43" s="650"/>
      <c r="Z43" s="650"/>
      <c r="AA43" s="656"/>
      <c r="AB43" s="656"/>
      <c r="AC43" s="656"/>
      <c r="AD43" s="656"/>
      <c r="AE43" s="656"/>
      <c r="AF43" s="656"/>
      <c r="AG43" s="656"/>
      <c r="AH43" s="656"/>
      <c r="AI43" s="656"/>
      <c r="AJ43" s="656"/>
      <c r="AK43" s="29"/>
      <c r="AL43" s="28"/>
      <c r="AM43" s="28"/>
      <c r="AN43" s="28"/>
      <c r="AP43" s="13"/>
    </row>
    <row r="44" spans="1:42" ht="12" customHeight="1">
      <c r="B44" s="71"/>
      <c r="C44" s="83"/>
      <c r="D44" s="657"/>
      <c r="E44" s="657"/>
      <c r="F44" s="674"/>
      <c r="G44" s="674"/>
      <c r="H44" s="674"/>
      <c r="I44" s="674"/>
      <c r="J44" s="674"/>
      <c r="K44" s="674"/>
      <c r="L44" s="674"/>
      <c r="M44" s="674"/>
      <c r="N44" s="674"/>
      <c r="O44" s="674"/>
      <c r="P44" s="675"/>
      <c r="Q44" s="675"/>
      <c r="R44" s="675"/>
      <c r="S44" s="669"/>
      <c r="T44" s="669"/>
      <c r="U44" s="660"/>
      <c r="V44" s="660"/>
      <c r="W44" s="660"/>
      <c r="X44" s="650"/>
      <c r="Y44" s="650"/>
      <c r="Z44" s="650"/>
      <c r="AA44" s="661"/>
      <c r="AB44" s="661"/>
      <c r="AC44" s="661"/>
      <c r="AD44" s="661"/>
      <c r="AE44" s="661"/>
      <c r="AF44" s="661"/>
      <c r="AG44" s="661"/>
      <c r="AH44" s="661"/>
      <c r="AI44" s="661"/>
      <c r="AJ44" s="661"/>
      <c r="AK44" s="29"/>
      <c r="AL44" s="28"/>
      <c r="AM44" s="28"/>
      <c r="AN44" s="28"/>
      <c r="AP44" s="13"/>
    </row>
    <row r="45" spans="1:42" ht="12" customHeight="1">
      <c r="B45" s="71"/>
      <c r="C45" s="83"/>
      <c r="D45" s="657"/>
      <c r="E45" s="657"/>
      <c r="F45" s="674"/>
      <c r="G45" s="674"/>
      <c r="H45" s="674"/>
      <c r="I45" s="674"/>
      <c r="J45" s="674"/>
      <c r="K45" s="674"/>
      <c r="L45" s="674"/>
      <c r="M45" s="674"/>
      <c r="N45" s="674"/>
      <c r="O45" s="674"/>
      <c r="P45" s="675"/>
      <c r="Q45" s="675"/>
      <c r="R45" s="675"/>
      <c r="S45" s="669"/>
      <c r="T45" s="669"/>
      <c r="U45" s="660"/>
      <c r="V45" s="660"/>
      <c r="W45" s="660"/>
      <c r="X45" s="650"/>
      <c r="Y45" s="650"/>
      <c r="Z45" s="650"/>
      <c r="AA45" s="661"/>
      <c r="AB45" s="661"/>
      <c r="AC45" s="661"/>
      <c r="AD45" s="661"/>
      <c r="AE45" s="661"/>
      <c r="AF45" s="661"/>
      <c r="AG45" s="661"/>
      <c r="AH45" s="661"/>
      <c r="AI45" s="661"/>
      <c r="AJ45" s="661"/>
      <c r="AK45" s="29"/>
      <c r="AL45" s="28"/>
      <c r="AM45" s="28"/>
      <c r="AN45" s="28"/>
      <c r="AP45" s="13"/>
    </row>
    <row r="46" spans="1:42" ht="25.5" customHeight="1">
      <c r="B46" s="71"/>
      <c r="C46" s="83"/>
      <c r="D46" s="657"/>
      <c r="E46" s="657"/>
      <c r="F46" s="674"/>
      <c r="G46" s="674"/>
      <c r="H46" s="674"/>
      <c r="I46" s="674"/>
      <c r="J46" s="674"/>
      <c r="K46" s="674"/>
      <c r="L46" s="674"/>
      <c r="M46" s="674"/>
      <c r="N46" s="674"/>
      <c r="O46" s="674"/>
      <c r="P46" s="675"/>
      <c r="Q46" s="675"/>
      <c r="R46" s="675"/>
      <c r="S46" s="669"/>
      <c r="T46" s="669"/>
      <c r="U46" s="660"/>
      <c r="V46" s="660"/>
      <c r="W46" s="660"/>
      <c r="X46" s="650"/>
      <c r="Y46" s="650"/>
      <c r="Z46" s="650"/>
      <c r="AA46" s="656"/>
      <c r="AB46" s="656"/>
      <c r="AC46" s="656"/>
      <c r="AD46" s="656"/>
      <c r="AE46" s="656"/>
      <c r="AF46" s="656"/>
      <c r="AG46" s="656"/>
      <c r="AH46" s="656"/>
      <c r="AI46" s="656"/>
      <c r="AJ46" s="656"/>
      <c r="AK46" s="29"/>
      <c r="AL46" s="28"/>
      <c r="AM46" s="28"/>
      <c r="AN46" s="28"/>
      <c r="AP46" s="13"/>
    </row>
    <row r="47" spans="1:42" ht="14.25" customHeight="1">
      <c r="B47" s="71"/>
      <c r="C47" s="83"/>
      <c r="D47" s="657"/>
      <c r="E47" s="657"/>
      <c r="F47" s="674"/>
      <c r="G47" s="674"/>
      <c r="H47" s="674"/>
      <c r="I47" s="674"/>
      <c r="J47" s="674"/>
      <c r="K47" s="674"/>
      <c r="L47" s="674"/>
      <c r="M47" s="674"/>
      <c r="N47" s="674"/>
      <c r="O47" s="674"/>
      <c r="P47" s="675"/>
      <c r="Q47" s="675"/>
      <c r="R47" s="675"/>
      <c r="S47" s="659"/>
      <c r="T47" s="659"/>
      <c r="U47" s="660"/>
      <c r="V47" s="660"/>
      <c r="W47" s="660"/>
      <c r="X47" s="650"/>
      <c r="Y47" s="650"/>
      <c r="Z47" s="650"/>
      <c r="AA47" s="656"/>
      <c r="AB47" s="656"/>
      <c r="AC47" s="656"/>
      <c r="AD47" s="656"/>
      <c r="AE47" s="656"/>
      <c r="AF47" s="656"/>
      <c r="AG47" s="656"/>
      <c r="AH47" s="656"/>
      <c r="AI47" s="656"/>
      <c r="AJ47" s="656"/>
      <c r="AK47" s="29"/>
      <c r="AL47" s="28"/>
      <c r="AM47" s="28"/>
      <c r="AN47" s="28"/>
      <c r="AP47" s="13"/>
    </row>
    <row r="48" spans="1:42" ht="24" customHeight="1">
      <c r="B48" s="71"/>
      <c r="C48" s="83"/>
      <c r="D48" s="657"/>
      <c r="E48" s="657"/>
      <c r="F48" s="674"/>
      <c r="G48" s="674"/>
      <c r="H48" s="674"/>
      <c r="I48" s="674"/>
      <c r="J48" s="674"/>
      <c r="K48" s="674"/>
      <c r="L48" s="674"/>
      <c r="M48" s="674"/>
      <c r="N48" s="674"/>
      <c r="O48" s="674"/>
      <c r="P48" s="675"/>
      <c r="Q48" s="675"/>
      <c r="R48" s="675"/>
      <c r="S48" s="659"/>
      <c r="T48" s="659"/>
      <c r="U48" s="660"/>
      <c r="V48" s="660"/>
      <c r="W48" s="660"/>
      <c r="X48" s="650"/>
      <c r="Y48" s="650"/>
      <c r="Z48" s="650"/>
      <c r="AA48" s="656"/>
      <c r="AB48" s="656"/>
      <c r="AC48" s="656"/>
      <c r="AD48" s="656"/>
      <c r="AE48" s="656"/>
      <c r="AF48" s="656"/>
      <c r="AG48" s="656"/>
      <c r="AH48" s="656"/>
      <c r="AI48" s="656"/>
      <c r="AJ48" s="656"/>
      <c r="AK48" s="29"/>
      <c r="AL48" s="28"/>
      <c r="AM48" s="28"/>
      <c r="AN48" s="28"/>
      <c r="AP48" s="13"/>
    </row>
    <row r="49" spans="2:42" ht="12" customHeight="1">
      <c r="B49" s="71"/>
      <c r="C49" s="83"/>
      <c r="D49" s="657"/>
      <c r="E49" s="657"/>
      <c r="F49" s="674"/>
      <c r="G49" s="674"/>
      <c r="H49" s="674"/>
      <c r="I49" s="674"/>
      <c r="J49" s="674"/>
      <c r="K49" s="674"/>
      <c r="L49" s="674"/>
      <c r="M49" s="674"/>
      <c r="N49" s="674"/>
      <c r="O49" s="674"/>
      <c r="P49" s="675"/>
      <c r="Q49" s="675"/>
      <c r="R49" s="675"/>
      <c r="S49" s="669"/>
      <c r="T49" s="669"/>
      <c r="U49" s="660"/>
      <c r="V49" s="660"/>
      <c r="W49" s="660"/>
      <c r="X49" s="650"/>
      <c r="Y49" s="650"/>
      <c r="Z49" s="650"/>
      <c r="AA49" s="656"/>
      <c r="AB49" s="656"/>
      <c r="AC49" s="656"/>
      <c r="AD49" s="656"/>
      <c r="AE49" s="656"/>
      <c r="AF49" s="656"/>
      <c r="AG49" s="656"/>
      <c r="AH49" s="656"/>
      <c r="AI49" s="656"/>
      <c r="AJ49" s="656"/>
      <c r="AK49" s="29"/>
      <c r="AL49" s="28"/>
      <c r="AM49" s="28"/>
      <c r="AN49" s="28"/>
      <c r="AP49" s="13"/>
    </row>
    <row r="50" spans="2:42" ht="14.25" customHeight="1">
      <c r="B50" s="71"/>
      <c r="C50" s="83"/>
      <c r="D50" s="657"/>
      <c r="E50" s="657"/>
      <c r="F50" s="674"/>
      <c r="G50" s="674"/>
      <c r="H50" s="674"/>
      <c r="I50" s="674"/>
      <c r="J50" s="674"/>
      <c r="K50" s="674"/>
      <c r="L50" s="674"/>
      <c r="M50" s="674"/>
      <c r="N50" s="674"/>
      <c r="O50" s="674"/>
      <c r="P50" s="675"/>
      <c r="Q50" s="675"/>
      <c r="R50" s="675"/>
      <c r="S50" s="669"/>
      <c r="T50" s="669"/>
      <c r="U50" s="660"/>
      <c r="V50" s="660"/>
      <c r="W50" s="660"/>
      <c r="X50" s="650"/>
      <c r="Y50" s="650"/>
      <c r="Z50" s="650"/>
      <c r="AA50" s="661"/>
      <c r="AB50" s="661"/>
      <c r="AC50" s="661"/>
      <c r="AD50" s="661"/>
      <c r="AE50" s="661"/>
      <c r="AF50" s="661"/>
      <c r="AG50" s="661"/>
      <c r="AH50" s="661"/>
      <c r="AI50" s="661"/>
      <c r="AJ50" s="661"/>
      <c r="AK50" s="29"/>
      <c r="AL50" s="28"/>
      <c r="AM50" s="28"/>
      <c r="AN50" s="28"/>
      <c r="AP50" s="13"/>
    </row>
    <row r="51" spans="2:42" ht="20.25" customHeight="1">
      <c r="B51" s="71"/>
      <c r="C51" s="83"/>
      <c r="D51" s="657"/>
      <c r="E51" s="657"/>
      <c r="F51" s="674"/>
      <c r="G51" s="674"/>
      <c r="H51" s="674"/>
      <c r="I51" s="674"/>
      <c r="J51" s="674"/>
      <c r="K51" s="674"/>
      <c r="L51" s="674"/>
      <c r="M51" s="674"/>
      <c r="N51" s="674"/>
      <c r="O51" s="674"/>
      <c r="P51" s="675"/>
      <c r="Q51" s="675"/>
      <c r="R51" s="675"/>
      <c r="S51" s="669"/>
      <c r="T51" s="669"/>
      <c r="U51" s="660"/>
      <c r="V51" s="660"/>
      <c r="W51" s="660"/>
      <c r="X51" s="650"/>
      <c r="Y51" s="650"/>
      <c r="Z51" s="650"/>
      <c r="AA51" s="661"/>
      <c r="AB51" s="661"/>
      <c r="AC51" s="661"/>
      <c r="AD51" s="661"/>
      <c r="AE51" s="661"/>
      <c r="AF51" s="661"/>
      <c r="AG51" s="661"/>
      <c r="AH51" s="661"/>
      <c r="AI51" s="661"/>
      <c r="AJ51" s="661"/>
      <c r="AK51" s="29"/>
      <c r="AL51" s="28"/>
      <c r="AM51" s="28"/>
      <c r="AN51" s="28"/>
      <c r="AP51" s="13"/>
    </row>
    <row r="52" spans="2:42" ht="13.5" customHeight="1">
      <c r="B52" s="71"/>
      <c r="C52" s="78"/>
      <c r="D52" s="657"/>
      <c r="E52" s="657"/>
      <c r="F52" s="674"/>
      <c r="G52" s="674"/>
      <c r="H52" s="674"/>
      <c r="I52" s="674"/>
      <c r="J52" s="674"/>
      <c r="K52" s="674"/>
      <c r="L52" s="674"/>
      <c r="M52" s="674"/>
      <c r="N52" s="674"/>
      <c r="O52" s="674"/>
      <c r="P52" s="675"/>
      <c r="Q52" s="675"/>
      <c r="R52" s="675"/>
      <c r="S52" s="669"/>
      <c r="T52" s="669"/>
      <c r="U52" s="660"/>
      <c r="V52" s="660"/>
      <c r="W52" s="660"/>
      <c r="X52" s="650"/>
      <c r="Y52" s="650"/>
      <c r="Z52" s="650"/>
      <c r="AA52" s="656"/>
      <c r="AB52" s="656"/>
      <c r="AC52" s="656"/>
      <c r="AD52" s="656"/>
      <c r="AE52" s="656"/>
      <c r="AF52" s="656"/>
      <c r="AG52" s="656"/>
      <c r="AH52" s="656"/>
      <c r="AI52" s="656"/>
      <c r="AJ52" s="656"/>
      <c r="AK52" s="29"/>
      <c r="AL52" s="28"/>
      <c r="AM52" s="28"/>
      <c r="AN52" s="28"/>
      <c r="AP52" s="13"/>
    </row>
    <row r="53" spans="2:42" ht="23.25" customHeight="1">
      <c r="B53" s="71"/>
      <c r="C53" s="78"/>
      <c r="D53" s="657"/>
      <c r="E53" s="657"/>
      <c r="F53" s="674"/>
      <c r="G53" s="674"/>
      <c r="H53" s="674"/>
      <c r="I53" s="674"/>
      <c r="J53" s="674"/>
      <c r="K53" s="674"/>
      <c r="L53" s="674"/>
      <c r="M53" s="674"/>
      <c r="N53" s="674"/>
      <c r="O53" s="674"/>
      <c r="P53" s="675"/>
      <c r="Q53" s="675"/>
      <c r="R53" s="675"/>
      <c r="S53" s="669"/>
      <c r="T53" s="669"/>
      <c r="U53" s="660"/>
      <c r="V53" s="660"/>
      <c r="W53" s="660"/>
      <c r="X53" s="650"/>
      <c r="Y53" s="650"/>
      <c r="Z53" s="650"/>
      <c r="AA53" s="656"/>
      <c r="AB53" s="656"/>
      <c r="AC53" s="656"/>
      <c r="AD53" s="656"/>
      <c r="AE53" s="656"/>
      <c r="AF53" s="656"/>
      <c r="AG53" s="656"/>
      <c r="AH53" s="656"/>
      <c r="AI53" s="656"/>
      <c r="AJ53" s="656"/>
      <c r="AK53" s="29"/>
      <c r="AL53" s="28"/>
      <c r="AM53" s="28"/>
      <c r="AN53" s="28"/>
      <c r="AP53" s="13"/>
    </row>
    <row r="54" spans="2:42" ht="37.5" customHeight="1">
      <c r="B54" s="71"/>
      <c r="C54" s="83"/>
      <c r="D54" s="657"/>
      <c r="E54" s="657"/>
      <c r="F54" s="674"/>
      <c r="G54" s="674"/>
      <c r="H54" s="674"/>
      <c r="I54" s="674"/>
      <c r="J54" s="674"/>
      <c r="K54" s="674"/>
      <c r="L54" s="674"/>
      <c r="M54" s="674"/>
      <c r="N54" s="674"/>
      <c r="O54" s="674"/>
      <c r="P54" s="675"/>
      <c r="Q54" s="675"/>
      <c r="R54" s="675"/>
      <c r="S54" s="669"/>
      <c r="T54" s="669"/>
      <c r="U54" s="660"/>
      <c r="V54" s="660"/>
      <c r="W54" s="660"/>
      <c r="X54" s="650"/>
      <c r="Y54" s="650"/>
      <c r="Z54" s="650"/>
      <c r="AA54" s="656"/>
      <c r="AB54" s="656"/>
      <c r="AC54" s="656"/>
      <c r="AD54" s="656"/>
      <c r="AE54" s="656"/>
      <c r="AF54" s="656"/>
      <c r="AG54" s="656"/>
      <c r="AH54" s="656"/>
      <c r="AI54" s="656"/>
      <c r="AJ54" s="656"/>
      <c r="AK54" s="29"/>
      <c r="AL54" s="28"/>
      <c r="AM54" s="28"/>
      <c r="AN54" s="28"/>
      <c r="AP54" s="13"/>
    </row>
    <row r="55" spans="2:42" ht="26.25" customHeight="1">
      <c r="B55" s="71"/>
      <c r="C55" s="83"/>
      <c r="D55" s="657"/>
      <c r="E55" s="657"/>
      <c r="F55" s="674"/>
      <c r="G55" s="674"/>
      <c r="H55" s="674"/>
      <c r="I55" s="674"/>
      <c r="J55" s="674"/>
      <c r="K55" s="674"/>
      <c r="L55" s="674"/>
      <c r="M55" s="674"/>
      <c r="N55" s="674"/>
      <c r="O55" s="674"/>
      <c r="P55" s="675"/>
      <c r="Q55" s="675"/>
      <c r="R55" s="675"/>
      <c r="S55" s="669"/>
      <c r="T55" s="669"/>
      <c r="U55" s="660"/>
      <c r="V55" s="660"/>
      <c r="W55" s="660"/>
      <c r="X55" s="650"/>
      <c r="Y55" s="650"/>
      <c r="Z55" s="650"/>
      <c r="AA55" s="661"/>
      <c r="AB55" s="661"/>
      <c r="AC55" s="661"/>
      <c r="AD55" s="661"/>
      <c r="AE55" s="661"/>
      <c r="AF55" s="661"/>
      <c r="AG55" s="661"/>
      <c r="AH55" s="661"/>
      <c r="AI55" s="661"/>
      <c r="AJ55" s="661"/>
      <c r="AK55" s="29"/>
      <c r="AL55" s="28"/>
      <c r="AM55" s="28"/>
      <c r="AN55" s="28"/>
      <c r="AP55" s="13"/>
    </row>
    <row r="56" spans="2:42" ht="30" customHeight="1">
      <c r="B56" s="71"/>
      <c r="C56" s="83"/>
      <c r="D56" s="657"/>
      <c r="E56" s="657"/>
      <c r="F56" s="674"/>
      <c r="G56" s="674"/>
      <c r="H56" s="674"/>
      <c r="I56" s="674"/>
      <c r="J56" s="674"/>
      <c r="K56" s="674"/>
      <c r="L56" s="674"/>
      <c r="M56" s="674"/>
      <c r="N56" s="674"/>
      <c r="O56" s="674"/>
      <c r="P56" s="675"/>
      <c r="Q56" s="675"/>
      <c r="R56" s="675"/>
      <c r="S56" s="669"/>
      <c r="T56" s="669"/>
      <c r="U56" s="660"/>
      <c r="V56" s="660"/>
      <c r="W56" s="660"/>
      <c r="X56" s="650"/>
      <c r="Y56" s="650"/>
      <c r="Z56" s="650"/>
      <c r="AA56" s="661"/>
      <c r="AB56" s="661"/>
      <c r="AC56" s="661"/>
      <c r="AD56" s="661"/>
      <c r="AE56" s="661"/>
      <c r="AF56" s="661"/>
      <c r="AG56" s="661"/>
      <c r="AH56" s="661"/>
      <c r="AI56" s="661"/>
      <c r="AJ56" s="661"/>
      <c r="AK56" s="29"/>
      <c r="AL56" s="28"/>
      <c r="AM56" s="28"/>
      <c r="AN56" s="28"/>
      <c r="AP56" s="13"/>
    </row>
    <row r="57" spans="2:42" ht="28.5" customHeight="1">
      <c r="B57" s="71"/>
      <c r="C57" s="83"/>
      <c r="D57" s="657"/>
      <c r="E57" s="657"/>
      <c r="F57" s="674"/>
      <c r="G57" s="674"/>
      <c r="H57" s="674"/>
      <c r="I57" s="674"/>
      <c r="J57" s="674"/>
      <c r="K57" s="674"/>
      <c r="L57" s="674"/>
      <c r="M57" s="674"/>
      <c r="N57" s="674"/>
      <c r="O57" s="674"/>
      <c r="P57" s="675"/>
      <c r="Q57" s="675"/>
      <c r="R57" s="675"/>
      <c r="S57" s="669"/>
      <c r="T57" s="669"/>
      <c r="U57" s="660"/>
      <c r="V57" s="660"/>
      <c r="W57" s="660"/>
      <c r="X57" s="650"/>
      <c r="Y57" s="650"/>
      <c r="Z57" s="650"/>
      <c r="AA57" s="656"/>
      <c r="AB57" s="656"/>
      <c r="AC57" s="656"/>
      <c r="AD57" s="656"/>
      <c r="AE57" s="656"/>
      <c r="AF57" s="656"/>
      <c r="AG57" s="656"/>
      <c r="AH57" s="656"/>
      <c r="AI57" s="656"/>
      <c r="AJ57" s="656"/>
      <c r="AK57" s="29"/>
      <c r="AL57" s="28"/>
      <c r="AM57" s="28"/>
      <c r="AN57" s="28"/>
      <c r="AP57" s="13"/>
    </row>
    <row r="58" spans="2:42" ht="27.75" customHeight="1">
      <c r="B58" s="71"/>
      <c r="C58" s="78"/>
      <c r="D58" s="657"/>
      <c r="E58" s="657"/>
      <c r="F58" s="674"/>
      <c r="G58" s="674"/>
      <c r="H58" s="674"/>
      <c r="I58" s="674"/>
      <c r="J58" s="674"/>
      <c r="K58" s="674"/>
      <c r="L58" s="674"/>
      <c r="M58" s="674"/>
      <c r="N58" s="674"/>
      <c r="O58" s="674"/>
      <c r="P58" s="675"/>
      <c r="Q58" s="675"/>
      <c r="R58" s="675"/>
      <c r="S58" s="669"/>
      <c r="T58" s="669"/>
      <c r="U58" s="660"/>
      <c r="V58" s="660"/>
      <c r="W58" s="660"/>
      <c r="X58" s="650"/>
      <c r="Y58" s="650"/>
      <c r="Z58" s="650"/>
      <c r="AA58" s="656"/>
      <c r="AB58" s="656"/>
      <c r="AC58" s="656"/>
      <c r="AD58" s="656"/>
      <c r="AE58" s="656"/>
      <c r="AF58" s="656"/>
      <c r="AG58" s="656"/>
      <c r="AH58" s="656"/>
      <c r="AI58" s="656"/>
      <c r="AJ58" s="656"/>
      <c r="AK58" s="29"/>
      <c r="AL58" s="28"/>
      <c r="AM58" s="28"/>
      <c r="AN58" s="28"/>
      <c r="AP58" s="13"/>
    </row>
    <row r="59" spans="2:42" ht="29.25" customHeight="1">
      <c r="B59" s="71"/>
      <c r="C59" s="78"/>
      <c r="D59" s="657"/>
      <c r="E59" s="657"/>
      <c r="F59" s="674"/>
      <c r="G59" s="674"/>
      <c r="H59" s="674"/>
      <c r="I59" s="674"/>
      <c r="J59" s="674"/>
      <c r="K59" s="674"/>
      <c r="L59" s="674"/>
      <c r="M59" s="674"/>
      <c r="N59" s="674"/>
      <c r="O59" s="674"/>
      <c r="P59" s="675"/>
      <c r="Q59" s="675"/>
      <c r="R59" s="675"/>
      <c r="S59" s="669"/>
      <c r="T59" s="669"/>
      <c r="U59" s="660"/>
      <c r="V59" s="660"/>
      <c r="W59" s="660"/>
      <c r="X59" s="650"/>
      <c r="Y59" s="650"/>
      <c r="Z59" s="650"/>
      <c r="AA59" s="656"/>
      <c r="AB59" s="656"/>
      <c r="AC59" s="656"/>
      <c r="AD59" s="656"/>
      <c r="AE59" s="656"/>
      <c r="AF59" s="656"/>
      <c r="AG59" s="656"/>
      <c r="AH59" s="656"/>
      <c r="AI59" s="656"/>
      <c r="AJ59" s="656"/>
      <c r="AK59" s="29"/>
      <c r="AL59" s="28"/>
      <c r="AM59" s="28"/>
      <c r="AN59" s="28"/>
      <c r="AP59" s="13"/>
    </row>
    <row r="60" spans="2:42" ht="25.5" customHeight="1">
      <c r="B60" s="71"/>
      <c r="C60" s="83"/>
      <c r="D60" s="657"/>
      <c r="E60" s="657"/>
      <c r="F60" s="674"/>
      <c r="G60" s="674"/>
      <c r="H60" s="674"/>
      <c r="I60" s="674"/>
      <c r="J60" s="674"/>
      <c r="K60" s="674"/>
      <c r="L60" s="674"/>
      <c r="M60" s="674"/>
      <c r="N60" s="674"/>
      <c r="O60" s="674"/>
      <c r="P60" s="675"/>
      <c r="Q60" s="675"/>
      <c r="R60" s="675"/>
      <c r="S60" s="669"/>
      <c r="T60" s="669"/>
      <c r="U60" s="660"/>
      <c r="V60" s="660"/>
      <c r="W60" s="660"/>
      <c r="X60" s="650"/>
      <c r="Y60" s="650"/>
      <c r="Z60" s="650"/>
      <c r="AA60" s="656"/>
      <c r="AB60" s="656"/>
      <c r="AC60" s="656"/>
      <c r="AD60" s="656"/>
      <c r="AE60" s="656"/>
      <c r="AF60" s="656"/>
      <c r="AG60" s="656"/>
      <c r="AH60" s="656"/>
      <c r="AI60" s="656"/>
      <c r="AJ60" s="656"/>
      <c r="AK60" s="29"/>
      <c r="AL60" s="28"/>
      <c r="AM60" s="28"/>
      <c r="AN60" s="28"/>
      <c r="AP60" s="13"/>
    </row>
    <row r="61" spans="2:42" ht="24.75" customHeight="1">
      <c r="B61" s="71"/>
      <c r="C61" s="83"/>
      <c r="D61" s="657"/>
      <c r="E61" s="657"/>
      <c r="F61" s="674"/>
      <c r="G61" s="674"/>
      <c r="H61" s="674"/>
      <c r="I61" s="674"/>
      <c r="J61" s="674"/>
      <c r="K61" s="674"/>
      <c r="L61" s="674"/>
      <c r="M61" s="674"/>
      <c r="N61" s="674"/>
      <c r="O61" s="674"/>
      <c r="P61" s="675"/>
      <c r="Q61" s="675"/>
      <c r="R61" s="675"/>
      <c r="S61" s="669"/>
      <c r="T61" s="669"/>
      <c r="U61" s="660"/>
      <c r="V61" s="660"/>
      <c r="W61" s="660"/>
      <c r="X61" s="650"/>
      <c r="Y61" s="650"/>
      <c r="Z61" s="650"/>
      <c r="AA61" s="661"/>
      <c r="AB61" s="661"/>
      <c r="AC61" s="661"/>
      <c r="AD61" s="661"/>
      <c r="AE61" s="661"/>
      <c r="AF61" s="661"/>
      <c r="AG61" s="661"/>
      <c r="AH61" s="661"/>
      <c r="AI61" s="661"/>
      <c r="AJ61" s="661"/>
      <c r="AK61" s="29"/>
      <c r="AL61" s="28"/>
      <c r="AM61" s="28"/>
      <c r="AN61" s="28"/>
      <c r="AP61" s="13"/>
    </row>
    <row r="62" spans="2:42" ht="24.75" customHeight="1">
      <c r="B62" s="71"/>
      <c r="C62" s="78"/>
      <c r="D62" s="657"/>
      <c r="E62" s="657"/>
      <c r="F62" s="674"/>
      <c r="G62" s="674"/>
      <c r="H62" s="674"/>
      <c r="I62" s="674"/>
      <c r="J62" s="674"/>
      <c r="K62" s="674"/>
      <c r="L62" s="674"/>
      <c r="M62" s="674"/>
      <c r="N62" s="674"/>
      <c r="O62" s="674"/>
      <c r="P62" s="675"/>
      <c r="Q62" s="675"/>
      <c r="R62" s="675"/>
      <c r="S62" s="669"/>
      <c r="T62" s="669"/>
      <c r="U62" s="660"/>
      <c r="V62" s="660"/>
      <c r="W62" s="660"/>
      <c r="X62" s="650"/>
      <c r="Y62" s="650"/>
      <c r="Z62" s="650"/>
      <c r="AA62" s="661"/>
      <c r="AB62" s="661"/>
      <c r="AC62" s="661"/>
      <c r="AD62" s="661"/>
      <c r="AE62" s="661"/>
      <c r="AF62" s="661"/>
      <c r="AG62" s="661"/>
      <c r="AH62" s="661"/>
      <c r="AI62" s="661"/>
      <c r="AJ62" s="661"/>
      <c r="AK62" s="29"/>
      <c r="AL62" s="28"/>
      <c r="AM62" s="28"/>
      <c r="AN62" s="28"/>
      <c r="AP62" s="13"/>
    </row>
    <row r="63" spans="2:42" ht="33.75" customHeight="1">
      <c r="B63" s="71"/>
      <c r="C63" s="78"/>
      <c r="D63" s="657"/>
      <c r="E63" s="657"/>
      <c r="F63" s="674"/>
      <c r="G63" s="674"/>
      <c r="H63" s="674"/>
      <c r="I63" s="674"/>
      <c r="J63" s="674"/>
      <c r="K63" s="674"/>
      <c r="L63" s="674"/>
      <c r="M63" s="674"/>
      <c r="N63" s="674"/>
      <c r="O63" s="674"/>
      <c r="P63" s="675"/>
      <c r="Q63" s="675"/>
      <c r="R63" s="675"/>
      <c r="S63" s="659"/>
      <c r="T63" s="659"/>
      <c r="U63" s="660"/>
      <c r="V63" s="660"/>
      <c r="W63" s="660"/>
      <c r="X63" s="650"/>
      <c r="Y63" s="650"/>
      <c r="Z63" s="650"/>
      <c r="AA63" s="656"/>
      <c r="AB63" s="656"/>
      <c r="AC63" s="656"/>
      <c r="AD63" s="656"/>
      <c r="AE63" s="656"/>
      <c r="AF63" s="656"/>
      <c r="AG63" s="656"/>
      <c r="AH63" s="656"/>
      <c r="AI63" s="656"/>
      <c r="AJ63" s="656"/>
      <c r="AK63" s="29"/>
      <c r="AL63" s="28"/>
      <c r="AM63" s="28"/>
      <c r="AN63" s="28"/>
      <c r="AP63" s="13"/>
    </row>
    <row r="64" spans="2:42" ht="30" customHeight="1">
      <c r="B64" s="71"/>
      <c r="C64" s="78"/>
      <c r="D64" s="657"/>
      <c r="E64" s="657"/>
      <c r="F64" s="674"/>
      <c r="G64" s="674"/>
      <c r="H64" s="674"/>
      <c r="I64" s="674"/>
      <c r="J64" s="674"/>
      <c r="K64" s="674"/>
      <c r="L64" s="674"/>
      <c r="M64" s="674"/>
      <c r="N64" s="674"/>
      <c r="O64" s="674"/>
      <c r="P64" s="675"/>
      <c r="Q64" s="675"/>
      <c r="R64" s="675"/>
      <c r="S64" s="659"/>
      <c r="T64" s="659"/>
      <c r="U64" s="660"/>
      <c r="V64" s="660"/>
      <c r="W64" s="660"/>
      <c r="X64" s="650"/>
      <c r="Y64" s="650"/>
      <c r="Z64" s="650"/>
      <c r="AA64" s="656"/>
      <c r="AB64" s="656"/>
      <c r="AC64" s="656"/>
      <c r="AD64" s="656"/>
      <c r="AE64" s="656"/>
      <c r="AF64" s="656"/>
      <c r="AG64" s="656"/>
      <c r="AH64" s="656"/>
      <c r="AI64" s="656"/>
      <c r="AJ64" s="656"/>
      <c r="AK64" s="29"/>
      <c r="AL64" s="28"/>
      <c r="AM64" s="28"/>
      <c r="AN64" s="28"/>
      <c r="AP64" s="13"/>
    </row>
    <row r="65" spans="2:42" ht="16.5" customHeight="1">
      <c r="B65" s="71"/>
      <c r="C65" s="80"/>
      <c r="D65" s="657"/>
      <c r="E65" s="657"/>
      <c r="F65" s="674"/>
      <c r="G65" s="674"/>
      <c r="H65" s="674"/>
      <c r="I65" s="674"/>
      <c r="J65" s="674"/>
      <c r="K65" s="674"/>
      <c r="L65" s="674"/>
      <c r="M65" s="674"/>
      <c r="N65" s="674"/>
      <c r="O65" s="674"/>
      <c r="P65" s="675"/>
      <c r="Q65" s="675"/>
      <c r="R65" s="675"/>
      <c r="S65" s="659"/>
      <c r="T65" s="659"/>
      <c r="U65" s="660"/>
      <c r="V65" s="660"/>
      <c r="W65" s="660"/>
      <c r="X65" s="650"/>
      <c r="Y65" s="650"/>
      <c r="Z65" s="650"/>
      <c r="AA65" s="656"/>
      <c r="AB65" s="656"/>
      <c r="AC65" s="656"/>
      <c r="AD65" s="656"/>
      <c r="AE65" s="656"/>
      <c r="AF65" s="656"/>
      <c r="AG65" s="656"/>
      <c r="AH65" s="656"/>
      <c r="AI65" s="656"/>
      <c r="AJ65" s="656"/>
      <c r="AK65" s="29"/>
      <c r="AL65" s="28"/>
      <c r="AM65" s="28"/>
      <c r="AN65" s="28"/>
      <c r="AP65" s="13"/>
    </row>
    <row r="66" spans="2:42" ht="31.5" customHeight="1">
      <c r="B66" s="71"/>
      <c r="C66" s="78"/>
      <c r="D66" s="657"/>
      <c r="E66" s="657"/>
      <c r="F66" s="674"/>
      <c r="G66" s="674"/>
      <c r="H66" s="674"/>
      <c r="I66" s="674"/>
      <c r="J66" s="674"/>
      <c r="K66" s="674"/>
      <c r="L66" s="674"/>
      <c r="M66" s="674"/>
      <c r="N66" s="674"/>
      <c r="O66" s="674"/>
      <c r="P66" s="675"/>
      <c r="Q66" s="675"/>
      <c r="R66" s="675"/>
      <c r="S66" s="659"/>
      <c r="T66" s="659"/>
      <c r="U66" s="660"/>
      <c r="V66" s="660"/>
      <c r="W66" s="660"/>
      <c r="X66" s="650"/>
      <c r="Y66" s="650"/>
      <c r="Z66" s="650"/>
      <c r="AA66" s="656"/>
      <c r="AB66" s="656"/>
      <c r="AC66" s="656"/>
      <c r="AD66" s="656"/>
      <c r="AE66" s="656"/>
      <c r="AF66" s="656"/>
      <c r="AG66" s="656"/>
      <c r="AH66" s="656"/>
      <c r="AI66" s="656"/>
      <c r="AJ66" s="656"/>
      <c r="AK66" s="29"/>
      <c r="AL66" s="28"/>
      <c r="AM66" s="28"/>
      <c r="AN66" s="28"/>
      <c r="AP66" s="13"/>
    </row>
    <row r="67" spans="2:42" ht="12" customHeight="1">
      <c r="B67" s="71"/>
      <c r="C67" s="78"/>
      <c r="D67" s="657"/>
      <c r="E67" s="657"/>
      <c r="F67" s="674"/>
      <c r="G67" s="674"/>
      <c r="H67" s="674"/>
      <c r="I67" s="674"/>
      <c r="J67" s="674"/>
      <c r="K67" s="674"/>
      <c r="L67" s="674"/>
      <c r="M67" s="674"/>
      <c r="N67" s="674"/>
      <c r="O67" s="674"/>
      <c r="P67" s="675"/>
      <c r="Q67" s="675"/>
      <c r="R67" s="675"/>
      <c r="S67" s="659"/>
      <c r="T67" s="659"/>
      <c r="U67" s="660"/>
      <c r="V67" s="660"/>
      <c r="W67" s="660"/>
      <c r="X67" s="650"/>
      <c r="Y67" s="650"/>
      <c r="Z67" s="650"/>
      <c r="AA67" s="656"/>
      <c r="AB67" s="656"/>
      <c r="AC67" s="656"/>
      <c r="AD67" s="656"/>
      <c r="AE67" s="656"/>
      <c r="AF67" s="656"/>
      <c r="AG67" s="656"/>
      <c r="AH67" s="656"/>
      <c r="AI67" s="656"/>
      <c r="AJ67" s="656"/>
      <c r="AK67" s="29"/>
      <c r="AL67" s="28"/>
      <c r="AM67" s="28"/>
      <c r="AN67" s="28"/>
      <c r="AP67" s="13"/>
    </row>
    <row r="68" spans="2:42" ht="12" customHeight="1">
      <c r="B68" s="71"/>
      <c r="C68" s="78"/>
      <c r="D68" s="657"/>
      <c r="E68" s="657"/>
      <c r="F68" s="674"/>
      <c r="G68" s="674"/>
      <c r="H68" s="674"/>
      <c r="I68" s="674"/>
      <c r="J68" s="674"/>
      <c r="K68" s="674"/>
      <c r="L68" s="674"/>
      <c r="M68" s="674"/>
      <c r="N68" s="674"/>
      <c r="O68" s="674"/>
      <c r="P68" s="675"/>
      <c r="Q68" s="675"/>
      <c r="R68" s="675"/>
      <c r="S68" s="659"/>
      <c r="T68" s="659"/>
      <c r="U68" s="660"/>
      <c r="V68" s="660"/>
      <c r="W68" s="660"/>
      <c r="X68" s="650"/>
      <c r="Y68" s="650"/>
      <c r="Z68" s="650"/>
      <c r="AA68" s="656"/>
      <c r="AB68" s="656"/>
      <c r="AC68" s="656"/>
      <c r="AD68" s="656"/>
      <c r="AE68" s="656"/>
      <c r="AF68" s="656"/>
      <c r="AG68" s="656"/>
      <c r="AH68" s="656"/>
      <c r="AI68" s="656"/>
      <c r="AJ68" s="656"/>
      <c r="AK68" s="29"/>
      <c r="AL68" s="28"/>
      <c r="AM68" s="28"/>
      <c r="AN68" s="28"/>
      <c r="AP68" s="13"/>
    </row>
    <row r="69" spans="2:42" ht="12" customHeight="1">
      <c r="B69" s="71"/>
      <c r="C69" s="78"/>
      <c r="D69" s="657"/>
      <c r="E69" s="657"/>
      <c r="F69" s="674"/>
      <c r="G69" s="674"/>
      <c r="H69" s="674"/>
      <c r="I69" s="674"/>
      <c r="J69" s="674"/>
      <c r="K69" s="674"/>
      <c r="L69" s="674"/>
      <c r="M69" s="674"/>
      <c r="N69" s="674"/>
      <c r="O69" s="674"/>
      <c r="P69" s="675"/>
      <c r="Q69" s="675"/>
      <c r="R69" s="675"/>
      <c r="S69" s="659"/>
      <c r="T69" s="659"/>
      <c r="U69" s="660"/>
      <c r="V69" s="660"/>
      <c r="W69" s="660"/>
      <c r="X69" s="650"/>
      <c r="Y69" s="650"/>
      <c r="Z69" s="650"/>
      <c r="AA69" s="661"/>
      <c r="AB69" s="661"/>
      <c r="AC69" s="661"/>
      <c r="AD69" s="661"/>
      <c r="AE69" s="661"/>
      <c r="AF69" s="661"/>
      <c r="AG69" s="661"/>
      <c r="AH69" s="661"/>
      <c r="AI69" s="661"/>
      <c r="AJ69" s="661"/>
      <c r="AK69" s="29"/>
      <c r="AL69" s="28"/>
      <c r="AM69" s="28"/>
      <c r="AN69" s="28"/>
      <c r="AP69" s="13"/>
    </row>
    <row r="70" spans="2:42" ht="12" customHeight="1">
      <c r="B70" s="71"/>
      <c r="C70" s="78"/>
      <c r="D70" s="657"/>
      <c r="E70" s="657"/>
      <c r="F70" s="674"/>
      <c r="G70" s="674"/>
      <c r="H70" s="674"/>
      <c r="I70" s="674"/>
      <c r="J70" s="674"/>
      <c r="K70" s="674"/>
      <c r="L70" s="674"/>
      <c r="M70" s="674"/>
      <c r="N70" s="674"/>
      <c r="O70" s="674"/>
      <c r="P70" s="675"/>
      <c r="Q70" s="675"/>
      <c r="R70" s="675"/>
      <c r="S70" s="659"/>
      <c r="T70" s="659"/>
      <c r="U70" s="660"/>
      <c r="V70" s="660"/>
      <c r="W70" s="660"/>
      <c r="X70" s="650"/>
      <c r="Y70" s="650"/>
      <c r="Z70" s="650"/>
      <c r="AA70" s="661"/>
      <c r="AB70" s="661"/>
      <c r="AC70" s="661"/>
      <c r="AD70" s="661"/>
      <c r="AE70" s="661"/>
      <c r="AF70" s="661"/>
      <c r="AG70" s="661"/>
      <c r="AH70" s="661"/>
      <c r="AI70" s="661"/>
      <c r="AJ70" s="661"/>
      <c r="AK70" s="29"/>
      <c r="AL70" s="28"/>
      <c r="AM70" s="28"/>
      <c r="AN70" s="28"/>
      <c r="AP70" s="13"/>
    </row>
    <row r="71" spans="2:42" ht="12" customHeight="1">
      <c r="B71" s="71"/>
      <c r="C71" s="78"/>
      <c r="D71" s="657"/>
      <c r="E71" s="657"/>
      <c r="F71" s="674"/>
      <c r="G71" s="674"/>
      <c r="H71" s="674"/>
      <c r="I71" s="674"/>
      <c r="J71" s="674"/>
      <c r="K71" s="674"/>
      <c r="L71" s="674"/>
      <c r="M71" s="674"/>
      <c r="N71" s="674"/>
      <c r="O71" s="674"/>
      <c r="P71" s="675"/>
      <c r="Q71" s="675"/>
      <c r="R71" s="675"/>
      <c r="S71" s="669"/>
      <c r="T71" s="669"/>
      <c r="U71" s="660"/>
      <c r="V71" s="660"/>
      <c r="W71" s="660"/>
      <c r="X71" s="650"/>
      <c r="Y71" s="650"/>
      <c r="Z71" s="650"/>
      <c r="AA71" s="656"/>
      <c r="AB71" s="656"/>
      <c r="AC71" s="656"/>
      <c r="AD71" s="656"/>
      <c r="AE71" s="656"/>
      <c r="AF71" s="656"/>
      <c r="AG71" s="656"/>
      <c r="AH71" s="656"/>
      <c r="AI71" s="656"/>
      <c r="AJ71" s="656"/>
      <c r="AK71" s="29"/>
      <c r="AL71" s="28"/>
      <c r="AM71" s="28"/>
      <c r="AN71" s="28"/>
      <c r="AP71" s="13"/>
    </row>
    <row r="72" spans="2:42" ht="33.75" customHeight="1">
      <c r="B72" s="71"/>
      <c r="C72" s="78"/>
      <c r="D72" s="657"/>
      <c r="E72" s="657"/>
      <c r="F72" s="674"/>
      <c r="G72" s="674"/>
      <c r="H72" s="674"/>
      <c r="I72" s="674"/>
      <c r="J72" s="674"/>
      <c r="K72" s="674"/>
      <c r="L72" s="674"/>
      <c r="M72" s="674"/>
      <c r="N72" s="674"/>
      <c r="O72" s="674"/>
      <c r="P72" s="675"/>
      <c r="Q72" s="675"/>
      <c r="R72" s="675"/>
      <c r="S72" s="659"/>
      <c r="T72" s="659"/>
      <c r="U72" s="660"/>
      <c r="V72" s="660"/>
      <c r="W72" s="660"/>
      <c r="X72" s="650"/>
      <c r="Y72" s="650"/>
      <c r="Z72" s="650"/>
      <c r="AA72" s="656"/>
      <c r="AB72" s="656"/>
      <c r="AC72" s="656"/>
      <c r="AD72" s="656"/>
      <c r="AE72" s="656"/>
      <c r="AF72" s="656"/>
      <c r="AG72" s="656"/>
      <c r="AH72" s="656"/>
      <c r="AI72" s="656"/>
      <c r="AJ72" s="656"/>
      <c r="AK72" s="29"/>
      <c r="AL72" s="28"/>
      <c r="AM72" s="28"/>
      <c r="AN72" s="28"/>
      <c r="AP72" s="13"/>
    </row>
    <row r="73" spans="2:42" ht="12" customHeight="1">
      <c r="B73" s="71"/>
      <c r="C73" s="78"/>
      <c r="D73" s="657"/>
      <c r="E73" s="657"/>
      <c r="F73" s="674"/>
      <c r="G73" s="674"/>
      <c r="H73" s="674"/>
      <c r="I73" s="674"/>
      <c r="J73" s="674"/>
      <c r="K73" s="674"/>
      <c r="L73" s="674"/>
      <c r="M73" s="674"/>
      <c r="N73" s="674"/>
      <c r="O73" s="674"/>
      <c r="P73" s="675"/>
      <c r="Q73" s="675"/>
      <c r="R73" s="675"/>
      <c r="S73" s="659"/>
      <c r="T73" s="659"/>
      <c r="U73" s="660"/>
      <c r="V73" s="660"/>
      <c r="W73" s="660"/>
      <c r="X73" s="650"/>
      <c r="Y73" s="650"/>
      <c r="Z73" s="650"/>
      <c r="AA73" s="661"/>
      <c r="AB73" s="661"/>
      <c r="AC73" s="661"/>
      <c r="AD73" s="661"/>
      <c r="AE73" s="661"/>
      <c r="AF73" s="661"/>
      <c r="AG73" s="661"/>
      <c r="AH73" s="661"/>
      <c r="AI73" s="661"/>
      <c r="AJ73" s="661"/>
      <c r="AK73" s="29"/>
      <c r="AL73" s="28"/>
      <c r="AM73" s="28"/>
      <c r="AN73" s="28"/>
      <c r="AP73" s="13"/>
    </row>
    <row r="74" spans="2:42" ht="12" customHeight="1">
      <c r="B74" s="71"/>
      <c r="C74" s="78"/>
      <c r="D74" s="657"/>
      <c r="E74" s="657"/>
      <c r="F74" s="674"/>
      <c r="G74" s="674"/>
      <c r="H74" s="674"/>
      <c r="I74" s="674"/>
      <c r="J74" s="674"/>
      <c r="K74" s="674"/>
      <c r="L74" s="674"/>
      <c r="M74" s="674"/>
      <c r="N74" s="674"/>
      <c r="O74" s="674"/>
      <c r="P74" s="675"/>
      <c r="Q74" s="675"/>
      <c r="R74" s="675"/>
      <c r="S74" s="659"/>
      <c r="T74" s="659"/>
      <c r="U74" s="660"/>
      <c r="V74" s="660"/>
      <c r="W74" s="660"/>
      <c r="X74" s="650"/>
      <c r="Y74" s="650"/>
      <c r="Z74" s="650"/>
      <c r="AA74" s="661"/>
      <c r="AB74" s="661"/>
      <c r="AC74" s="661"/>
      <c r="AD74" s="661"/>
      <c r="AE74" s="661"/>
      <c r="AF74" s="661"/>
      <c r="AG74" s="661"/>
      <c r="AH74" s="661"/>
      <c r="AI74" s="661"/>
      <c r="AJ74" s="661"/>
      <c r="AK74" s="29"/>
      <c r="AL74" s="28"/>
      <c r="AM74" s="28"/>
      <c r="AN74" s="28"/>
      <c r="AP74" s="13"/>
    </row>
    <row r="75" spans="2:42" ht="12" customHeight="1">
      <c r="B75" s="71"/>
      <c r="C75" s="78"/>
      <c r="D75" s="70"/>
      <c r="E75" s="70"/>
      <c r="F75" s="676"/>
      <c r="G75" s="676"/>
      <c r="H75" s="676"/>
      <c r="I75" s="676"/>
      <c r="J75" s="676"/>
      <c r="K75" s="676"/>
      <c r="L75" s="676"/>
      <c r="M75" s="676"/>
      <c r="N75" s="676"/>
      <c r="O75" s="676"/>
      <c r="P75" s="677"/>
      <c r="Q75" s="677"/>
      <c r="R75" s="677"/>
      <c r="S75" s="76"/>
      <c r="T75" s="76"/>
      <c r="U75" s="77"/>
      <c r="V75" s="77"/>
      <c r="W75" s="77"/>
      <c r="X75" s="85"/>
      <c r="Y75" s="85"/>
      <c r="Z75" s="85"/>
      <c r="AA75" s="86"/>
      <c r="AB75" s="86"/>
      <c r="AC75" s="86"/>
      <c r="AD75" s="86"/>
      <c r="AE75" s="86"/>
      <c r="AF75" s="86"/>
      <c r="AG75" s="86"/>
      <c r="AH75" s="86"/>
      <c r="AI75" s="86"/>
      <c r="AJ75" s="86"/>
      <c r="AK75" s="29"/>
      <c r="AL75" s="28"/>
      <c r="AM75" s="28"/>
      <c r="AN75" s="28"/>
      <c r="AP75" s="13"/>
    </row>
    <row r="76" spans="2:42" ht="12" customHeight="1">
      <c r="B76" s="71"/>
      <c r="C76" s="78"/>
      <c r="D76" s="657"/>
      <c r="E76" s="657"/>
      <c r="F76" s="674"/>
      <c r="G76" s="674"/>
      <c r="H76" s="674"/>
      <c r="I76" s="674"/>
      <c r="J76" s="674"/>
      <c r="K76" s="674"/>
      <c r="L76" s="674"/>
      <c r="M76" s="674"/>
      <c r="N76" s="674"/>
      <c r="O76" s="674"/>
      <c r="P76" s="675"/>
      <c r="Q76" s="675"/>
      <c r="R76" s="675"/>
      <c r="S76" s="669"/>
      <c r="T76" s="669"/>
      <c r="U76" s="660"/>
      <c r="V76" s="660"/>
      <c r="W76" s="660"/>
      <c r="X76" s="650"/>
      <c r="Y76" s="650"/>
      <c r="Z76" s="650"/>
      <c r="AA76" s="656"/>
      <c r="AB76" s="656"/>
      <c r="AC76" s="656"/>
      <c r="AD76" s="656"/>
      <c r="AE76" s="656"/>
      <c r="AF76" s="656"/>
      <c r="AG76" s="656"/>
      <c r="AH76" s="656"/>
      <c r="AI76" s="656"/>
      <c r="AJ76" s="656"/>
      <c r="AK76" s="29"/>
      <c r="AL76" s="28"/>
      <c r="AM76" s="28"/>
      <c r="AN76" s="28"/>
      <c r="AP76" s="13"/>
    </row>
    <row r="77" spans="2:42" ht="33.75" customHeight="1">
      <c r="B77" s="71"/>
      <c r="C77" s="80"/>
      <c r="D77" s="657"/>
      <c r="E77" s="657"/>
      <c r="F77" s="674"/>
      <c r="G77" s="674"/>
      <c r="H77" s="674"/>
      <c r="I77" s="674"/>
      <c r="J77" s="674"/>
      <c r="K77" s="674"/>
      <c r="L77" s="674"/>
      <c r="M77" s="674"/>
      <c r="N77" s="674"/>
      <c r="O77" s="674"/>
      <c r="P77" s="675"/>
      <c r="Q77" s="675"/>
      <c r="R77" s="675"/>
      <c r="S77" s="659"/>
      <c r="T77" s="659"/>
      <c r="U77" s="660"/>
      <c r="V77" s="660"/>
      <c r="W77" s="660"/>
      <c r="X77" s="650"/>
      <c r="Y77" s="650"/>
      <c r="Z77" s="650"/>
      <c r="AA77" s="656"/>
      <c r="AB77" s="656"/>
      <c r="AC77" s="656"/>
      <c r="AD77" s="656"/>
      <c r="AE77" s="656"/>
      <c r="AF77" s="656"/>
      <c r="AG77" s="656"/>
      <c r="AH77" s="656"/>
      <c r="AI77" s="656"/>
      <c r="AJ77" s="656"/>
      <c r="AK77" s="29"/>
      <c r="AL77" s="28"/>
      <c r="AM77" s="28"/>
      <c r="AN77" s="28"/>
      <c r="AP77" s="13"/>
    </row>
    <row r="78" spans="2:42" ht="33.75" customHeight="1">
      <c r="B78" s="71"/>
      <c r="C78" s="78"/>
      <c r="D78" s="657"/>
      <c r="E78" s="657"/>
      <c r="F78" s="674"/>
      <c r="G78" s="674"/>
      <c r="H78" s="674"/>
      <c r="I78" s="674"/>
      <c r="J78" s="674"/>
      <c r="K78" s="674"/>
      <c r="L78" s="674"/>
      <c r="M78" s="674"/>
      <c r="N78" s="674"/>
      <c r="O78" s="674"/>
      <c r="P78" s="675"/>
      <c r="Q78" s="675"/>
      <c r="R78" s="675"/>
      <c r="S78" s="659"/>
      <c r="T78" s="659"/>
      <c r="U78" s="660"/>
      <c r="V78" s="660"/>
      <c r="W78" s="660"/>
      <c r="X78" s="650"/>
      <c r="Y78" s="650"/>
      <c r="Z78" s="650"/>
      <c r="AA78" s="656"/>
      <c r="AB78" s="656"/>
      <c r="AC78" s="656"/>
      <c r="AD78" s="656"/>
      <c r="AE78" s="656"/>
      <c r="AF78" s="656"/>
      <c r="AG78" s="656"/>
      <c r="AH78" s="656"/>
      <c r="AI78" s="656"/>
      <c r="AJ78" s="656"/>
      <c r="AK78" s="29"/>
      <c r="AL78" s="28"/>
      <c r="AM78" s="28"/>
      <c r="AN78" s="28"/>
      <c r="AP78" s="13"/>
    </row>
    <row r="79" spans="2:42" ht="12" customHeight="1">
      <c r="B79" s="71"/>
      <c r="C79" s="78"/>
      <c r="D79" s="657"/>
      <c r="E79" s="657"/>
      <c r="F79" s="674"/>
      <c r="G79" s="674"/>
      <c r="H79" s="674"/>
      <c r="I79" s="674"/>
      <c r="J79" s="674"/>
      <c r="K79" s="674"/>
      <c r="L79" s="674"/>
      <c r="M79" s="674"/>
      <c r="N79" s="674"/>
      <c r="O79" s="674"/>
      <c r="P79" s="675"/>
      <c r="Q79" s="675"/>
      <c r="R79" s="675"/>
      <c r="S79" s="659"/>
      <c r="T79" s="659"/>
      <c r="U79" s="660"/>
      <c r="V79" s="660"/>
      <c r="W79" s="660"/>
      <c r="X79" s="650"/>
      <c r="Y79" s="650"/>
      <c r="Z79" s="650"/>
      <c r="AA79" s="661"/>
      <c r="AB79" s="661"/>
      <c r="AC79" s="661"/>
      <c r="AD79" s="661"/>
      <c r="AE79" s="661"/>
      <c r="AF79" s="661"/>
      <c r="AG79" s="661"/>
      <c r="AH79" s="661"/>
      <c r="AI79" s="661"/>
      <c r="AJ79" s="661"/>
      <c r="AK79" s="29"/>
      <c r="AL79" s="28"/>
      <c r="AM79" s="28"/>
      <c r="AN79" s="28"/>
      <c r="AP79" s="13"/>
    </row>
    <row r="80" spans="2:42" ht="12" customHeight="1">
      <c r="B80" s="71"/>
      <c r="C80" s="78"/>
      <c r="D80" s="657"/>
      <c r="E80" s="657"/>
      <c r="F80" s="674"/>
      <c r="G80" s="674"/>
      <c r="H80" s="674"/>
      <c r="I80" s="674"/>
      <c r="J80" s="674"/>
      <c r="K80" s="674"/>
      <c r="L80" s="674"/>
      <c r="M80" s="674"/>
      <c r="N80" s="674"/>
      <c r="O80" s="674"/>
      <c r="P80" s="675"/>
      <c r="Q80" s="675"/>
      <c r="R80" s="675"/>
      <c r="S80" s="659"/>
      <c r="T80" s="659"/>
      <c r="U80" s="660"/>
      <c r="V80" s="660"/>
      <c r="W80" s="660"/>
      <c r="X80" s="650"/>
      <c r="Y80" s="650"/>
      <c r="Z80" s="650"/>
      <c r="AA80" s="661"/>
      <c r="AB80" s="661"/>
      <c r="AC80" s="661"/>
      <c r="AD80" s="661"/>
      <c r="AE80" s="661"/>
      <c r="AF80" s="661"/>
      <c r="AG80" s="661"/>
      <c r="AH80" s="661"/>
      <c r="AI80" s="661"/>
      <c r="AJ80" s="661"/>
      <c r="AK80" s="29"/>
      <c r="AL80" s="28"/>
      <c r="AM80" s="28"/>
      <c r="AN80" s="28"/>
      <c r="AP80" s="13"/>
    </row>
    <row r="81" spans="2:42" ht="12" customHeight="1">
      <c r="B81" s="71"/>
      <c r="C81" s="78"/>
      <c r="D81" s="70"/>
      <c r="E81" s="70"/>
      <c r="F81" s="674"/>
      <c r="G81" s="674"/>
      <c r="H81" s="674"/>
      <c r="I81" s="674"/>
      <c r="J81" s="674"/>
      <c r="K81" s="674"/>
      <c r="L81" s="674"/>
      <c r="M81" s="674"/>
      <c r="N81" s="674"/>
      <c r="O81" s="674"/>
      <c r="P81" s="675"/>
      <c r="Q81" s="675"/>
      <c r="R81" s="675"/>
      <c r="S81" s="76"/>
      <c r="T81" s="76"/>
      <c r="U81" s="77"/>
      <c r="V81" s="77"/>
      <c r="W81" s="77"/>
      <c r="X81" s="85"/>
      <c r="Y81" s="85"/>
      <c r="Z81" s="85"/>
      <c r="AA81" s="86"/>
      <c r="AB81" s="86"/>
      <c r="AC81" s="86"/>
      <c r="AD81" s="86"/>
      <c r="AE81" s="86"/>
      <c r="AF81" s="86"/>
      <c r="AG81" s="86"/>
      <c r="AH81" s="86"/>
      <c r="AI81" s="86"/>
      <c r="AJ81" s="86"/>
      <c r="AK81" s="29"/>
      <c r="AL81" s="28"/>
      <c r="AM81" s="28"/>
      <c r="AN81" s="28"/>
      <c r="AP81" s="13"/>
    </row>
    <row r="82" spans="2:42" ht="12" customHeight="1">
      <c r="B82" s="71"/>
      <c r="C82" s="70"/>
      <c r="D82" s="657"/>
      <c r="E82" s="657"/>
      <c r="F82" s="663"/>
      <c r="G82" s="663"/>
      <c r="H82" s="663"/>
      <c r="I82" s="663"/>
      <c r="J82" s="663"/>
      <c r="K82" s="663"/>
      <c r="L82" s="663"/>
      <c r="M82" s="663"/>
      <c r="N82" s="663"/>
      <c r="O82" s="663"/>
      <c r="P82" s="663"/>
      <c r="Q82" s="663"/>
      <c r="R82" s="663"/>
      <c r="S82" s="659"/>
      <c r="T82" s="659"/>
      <c r="U82" s="660"/>
      <c r="V82" s="660"/>
      <c r="W82" s="660"/>
      <c r="X82" s="650"/>
      <c r="Y82" s="650"/>
      <c r="Z82" s="650"/>
      <c r="AA82" s="656"/>
      <c r="AB82" s="656"/>
      <c r="AC82" s="656"/>
      <c r="AD82" s="656"/>
      <c r="AE82" s="656"/>
      <c r="AF82" s="656"/>
      <c r="AG82" s="656"/>
      <c r="AH82" s="665"/>
      <c r="AI82" s="665"/>
      <c r="AJ82" s="665"/>
      <c r="AK82" s="29"/>
      <c r="AL82" s="28"/>
      <c r="AM82" s="28"/>
      <c r="AN82" s="28"/>
      <c r="AP82" s="13"/>
    </row>
    <row r="83" spans="2:42" ht="12" customHeight="1">
      <c r="B83" s="71"/>
      <c r="C83" s="70"/>
      <c r="D83" s="70"/>
      <c r="E83" s="70"/>
      <c r="F83" s="674"/>
      <c r="G83" s="674"/>
      <c r="H83" s="674"/>
      <c r="I83" s="674"/>
      <c r="J83" s="674"/>
      <c r="K83" s="674"/>
      <c r="L83" s="674"/>
      <c r="M83" s="674"/>
      <c r="N83" s="674"/>
      <c r="O83" s="674"/>
      <c r="P83" s="675"/>
      <c r="Q83" s="675"/>
      <c r="R83" s="675"/>
      <c r="S83" s="76"/>
      <c r="T83" s="76"/>
      <c r="U83" s="77"/>
      <c r="V83" s="77"/>
      <c r="W83" s="77"/>
      <c r="X83" s="85"/>
      <c r="Y83" s="85"/>
      <c r="Z83" s="85"/>
      <c r="AA83" s="87"/>
      <c r="AB83" s="87"/>
      <c r="AC83" s="87"/>
      <c r="AD83" s="87"/>
      <c r="AE83" s="87"/>
      <c r="AF83" s="87"/>
      <c r="AG83" s="87"/>
      <c r="AH83" s="88"/>
      <c r="AI83" s="88"/>
      <c r="AJ83" s="88"/>
      <c r="AK83" s="29"/>
      <c r="AL83" s="28"/>
      <c r="AM83" s="28"/>
      <c r="AN83" s="28"/>
      <c r="AP83" s="13"/>
    </row>
    <row r="84" spans="2:42" ht="12" customHeight="1">
      <c r="B84" s="69"/>
      <c r="C84" s="70"/>
      <c r="D84" s="70"/>
      <c r="E84" s="70"/>
      <c r="F84" s="676"/>
      <c r="G84" s="676"/>
      <c r="H84" s="676"/>
      <c r="I84" s="676"/>
      <c r="J84" s="676"/>
      <c r="K84" s="676"/>
      <c r="L84" s="676"/>
      <c r="M84" s="676"/>
      <c r="N84" s="676"/>
      <c r="O84" s="676"/>
      <c r="P84" s="677"/>
      <c r="Q84" s="677"/>
      <c r="R84" s="677"/>
      <c r="S84" s="76"/>
      <c r="T84" s="76"/>
      <c r="U84" s="77"/>
      <c r="V84" s="77"/>
      <c r="W84" s="77"/>
      <c r="X84" s="85"/>
      <c r="Y84" s="85"/>
      <c r="Z84" s="85"/>
      <c r="AA84" s="87"/>
      <c r="AB84" s="87"/>
      <c r="AC84" s="87"/>
      <c r="AD84" s="87"/>
      <c r="AE84" s="87"/>
      <c r="AF84" s="87"/>
      <c r="AG84" s="87"/>
      <c r="AH84" s="88"/>
      <c r="AI84" s="88"/>
      <c r="AJ84" s="88"/>
      <c r="AK84" s="29"/>
      <c r="AL84" s="28"/>
      <c r="AM84" s="28"/>
      <c r="AN84" s="28"/>
      <c r="AP84" s="13"/>
    </row>
    <row r="85" spans="2:42" ht="12" customHeight="1">
      <c r="B85" s="71"/>
      <c r="C85" s="83"/>
      <c r="D85" s="657"/>
      <c r="E85" s="657"/>
      <c r="F85" s="674"/>
      <c r="G85" s="674"/>
      <c r="H85" s="674"/>
      <c r="I85" s="674"/>
      <c r="J85" s="674"/>
      <c r="K85" s="674"/>
      <c r="L85" s="674"/>
      <c r="M85" s="674"/>
      <c r="N85" s="674"/>
      <c r="O85" s="674"/>
      <c r="P85" s="675"/>
      <c r="Q85" s="675"/>
      <c r="R85" s="675"/>
      <c r="S85" s="669"/>
      <c r="T85" s="669"/>
      <c r="U85" s="660"/>
      <c r="V85" s="660"/>
      <c r="W85" s="660"/>
      <c r="X85" s="650"/>
      <c r="Y85" s="650"/>
      <c r="Z85" s="650"/>
      <c r="AA85" s="661"/>
      <c r="AB85" s="661"/>
      <c r="AC85" s="661"/>
      <c r="AD85" s="661"/>
      <c r="AE85" s="661"/>
      <c r="AF85" s="661"/>
      <c r="AG85" s="661"/>
      <c r="AH85" s="661"/>
      <c r="AI85" s="661"/>
      <c r="AJ85" s="661"/>
      <c r="AK85" s="29"/>
      <c r="AL85" s="28"/>
      <c r="AM85" s="28"/>
      <c r="AN85" s="28"/>
      <c r="AP85" s="13"/>
    </row>
    <row r="86" spans="2:42" ht="30" customHeight="1">
      <c r="B86" s="71"/>
      <c r="C86" s="78"/>
      <c r="D86" s="657"/>
      <c r="E86" s="657"/>
      <c r="F86" s="674"/>
      <c r="G86" s="674"/>
      <c r="H86" s="674"/>
      <c r="I86" s="674"/>
      <c r="J86" s="674"/>
      <c r="K86" s="674"/>
      <c r="L86" s="674"/>
      <c r="M86" s="674"/>
      <c r="N86" s="674"/>
      <c r="O86" s="674"/>
      <c r="P86" s="675"/>
      <c r="Q86" s="675"/>
      <c r="R86" s="675"/>
      <c r="S86" s="659"/>
      <c r="T86" s="659"/>
      <c r="U86" s="660"/>
      <c r="V86" s="660"/>
      <c r="W86" s="660"/>
      <c r="X86" s="650"/>
      <c r="Y86" s="650"/>
      <c r="Z86" s="650"/>
      <c r="AA86" s="661"/>
      <c r="AB86" s="661"/>
      <c r="AC86" s="661"/>
      <c r="AD86" s="661"/>
      <c r="AE86" s="661"/>
      <c r="AF86" s="661"/>
      <c r="AG86" s="661"/>
      <c r="AH86" s="661"/>
      <c r="AI86" s="661"/>
      <c r="AJ86" s="661"/>
      <c r="AK86" s="29"/>
      <c r="AL86" s="28"/>
      <c r="AM86" s="28"/>
      <c r="AN86" s="28"/>
      <c r="AP86" s="13"/>
    </row>
    <row r="87" spans="2:42" ht="24.75" customHeight="1">
      <c r="B87" s="71"/>
      <c r="C87" s="78"/>
      <c r="D87" s="657"/>
      <c r="E87" s="657"/>
      <c r="F87" s="674"/>
      <c r="G87" s="674"/>
      <c r="H87" s="674"/>
      <c r="I87" s="674"/>
      <c r="J87" s="674"/>
      <c r="K87" s="674"/>
      <c r="L87" s="674"/>
      <c r="M87" s="674"/>
      <c r="N87" s="674"/>
      <c r="O87" s="674"/>
      <c r="P87" s="675"/>
      <c r="Q87" s="675"/>
      <c r="R87" s="675"/>
      <c r="S87" s="659"/>
      <c r="T87" s="659"/>
      <c r="U87" s="660"/>
      <c r="V87" s="660"/>
      <c r="W87" s="660"/>
      <c r="X87" s="650"/>
      <c r="Y87" s="650"/>
      <c r="Z87" s="650"/>
      <c r="AA87" s="661"/>
      <c r="AB87" s="661"/>
      <c r="AC87" s="661"/>
      <c r="AD87" s="661"/>
      <c r="AE87" s="661"/>
      <c r="AF87" s="661"/>
      <c r="AG87" s="661"/>
      <c r="AH87" s="661"/>
      <c r="AI87" s="661"/>
      <c r="AJ87" s="661"/>
      <c r="AK87" s="29"/>
      <c r="AL87" s="28"/>
      <c r="AM87" s="28"/>
      <c r="AN87" s="28"/>
      <c r="AP87" s="13"/>
    </row>
    <row r="88" spans="2:42" ht="24.75" customHeight="1">
      <c r="B88" s="71"/>
      <c r="C88" s="78"/>
      <c r="D88" s="657"/>
      <c r="E88" s="657"/>
      <c r="F88" s="674"/>
      <c r="G88" s="675"/>
      <c r="H88" s="675"/>
      <c r="I88" s="675"/>
      <c r="J88" s="675"/>
      <c r="K88" s="675"/>
      <c r="L88" s="675"/>
      <c r="M88" s="675"/>
      <c r="N88" s="675"/>
      <c r="O88" s="675"/>
      <c r="P88" s="675"/>
      <c r="Q88" s="675"/>
      <c r="R88" s="675"/>
      <c r="S88" s="659"/>
      <c r="T88" s="659"/>
      <c r="U88" s="660"/>
      <c r="V88" s="660"/>
      <c r="W88" s="660"/>
      <c r="X88" s="650"/>
      <c r="Y88" s="650"/>
      <c r="Z88" s="650"/>
      <c r="AA88" s="661"/>
      <c r="AB88" s="661"/>
      <c r="AC88" s="661"/>
      <c r="AD88" s="661"/>
      <c r="AE88" s="661"/>
      <c r="AF88" s="661"/>
      <c r="AG88" s="661"/>
      <c r="AH88" s="661"/>
      <c r="AI88" s="661"/>
      <c r="AJ88" s="661"/>
      <c r="AK88" s="29"/>
      <c r="AL88" s="28"/>
      <c r="AM88" s="28"/>
      <c r="AN88" s="28"/>
      <c r="AP88" s="13"/>
    </row>
    <row r="89" spans="2:42" ht="24.75" customHeight="1">
      <c r="B89" s="71"/>
      <c r="C89" s="78"/>
      <c r="D89" s="657"/>
      <c r="E89" s="657"/>
      <c r="F89" s="674"/>
      <c r="G89" s="674"/>
      <c r="H89" s="674"/>
      <c r="I89" s="674"/>
      <c r="J89" s="674"/>
      <c r="K89" s="674"/>
      <c r="L89" s="674"/>
      <c r="M89" s="674"/>
      <c r="N89" s="674"/>
      <c r="O89" s="674"/>
      <c r="P89" s="675"/>
      <c r="Q89" s="675"/>
      <c r="R89" s="675"/>
      <c r="S89" s="659"/>
      <c r="T89" s="659"/>
      <c r="U89" s="660"/>
      <c r="V89" s="660"/>
      <c r="W89" s="660"/>
      <c r="X89" s="650"/>
      <c r="Y89" s="650"/>
      <c r="Z89" s="650"/>
      <c r="AA89" s="661"/>
      <c r="AB89" s="661"/>
      <c r="AC89" s="661"/>
      <c r="AD89" s="661"/>
      <c r="AE89" s="661"/>
      <c r="AF89" s="661"/>
      <c r="AG89" s="661"/>
      <c r="AH89" s="661"/>
      <c r="AI89" s="661"/>
      <c r="AJ89" s="661"/>
      <c r="AK89" s="29"/>
      <c r="AL89" s="28"/>
      <c r="AM89" s="28"/>
      <c r="AN89" s="28"/>
      <c r="AP89" s="13"/>
    </row>
    <row r="90" spans="2:42" ht="39.75" customHeight="1">
      <c r="B90" s="71"/>
      <c r="C90" s="78"/>
      <c r="D90" s="657"/>
      <c r="E90" s="657"/>
      <c r="F90" s="674"/>
      <c r="G90" s="674"/>
      <c r="H90" s="674"/>
      <c r="I90" s="674"/>
      <c r="J90" s="674"/>
      <c r="K90" s="674"/>
      <c r="L90" s="674"/>
      <c r="M90" s="674"/>
      <c r="N90" s="674"/>
      <c r="O90" s="674"/>
      <c r="P90" s="675"/>
      <c r="Q90" s="675"/>
      <c r="R90" s="675"/>
      <c r="S90" s="659"/>
      <c r="T90" s="659"/>
      <c r="U90" s="660"/>
      <c r="V90" s="660"/>
      <c r="W90" s="660"/>
      <c r="X90" s="650"/>
      <c r="Y90" s="650"/>
      <c r="Z90" s="650"/>
      <c r="AA90" s="661"/>
      <c r="AB90" s="661"/>
      <c r="AC90" s="661"/>
      <c r="AD90" s="661"/>
      <c r="AE90" s="661"/>
      <c r="AF90" s="661"/>
      <c r="AG90" s="661"/>
      <c r="AH90" s="661"/>
      <c r="AI90" s="661"/>
      <c r="AJ90" s="661"/>
      <c r="AK90" s="29"/>
      <c r="AL90" s="28"/>
      <c r="AM90" s="28"/>
      <c r="AN90" s="28"/>
      <c r="AP90" s="13"/>
    </row>
    <row r="91" spans="2:42" ht="39.75" customHeight="1">
      <c r="B91" s="71"/>
      <c r="C91" s="78"/>
      <c r="D91" s="657"/>
      <c r="E91" s="657"/>
      <c r="F91" s="674"/>
      <c r="G91" s="674"/>
      <c r="H91" s="674"/>
      <c r="I91" s="674"/>
      <c r="J91" s="674"/>
      <c r="K91" s="674"/>
      <c r="L91" s="674"/>
      <c r="M91" s="674"/>
      <c r="N91" s="674"/>
      <c r="O91" s="674"/>
      <c r="P91" s="675"/>
      <c r="Q91" s="675"/>
      <c r="R91" s="675"/>
      <c r="S91" s="659"/>
      <c r="T91" s="659"/>
      <c r="U91" s="660"/>
      <c r="V91" s="660"/>
      <c r="W91" s="660"/>
      <c r="X91" s="650"/>
      <c r="Y91" s="650"/>
      <c r="Z91" s="650"/>
      <c r="AA91" s="661"/>
      <c r="AB91" s="661"/>
      <c r="AC91" s="661"/>
      <c r="AD91" s="661"/>
      <c r="AE91" s="661"/>
      <c r="AF91" s="661"/>
      <c r="AG91" s="661"/>
      <c r="AH91" s="661"/>
      <c r="AI91" s="661"/>
      <c r="AJ91" s="661"/>
      <c r="AK91" s="29"/>
      <c r="AL91" s="28"/>
      <c r="AM91" s="28"/>
      <c r="AN91" s="28"/>
      <c r="AP91" s="13"/>
    </row>
    <row r="92" spans="2:42" ht="39.75" customHeight="1">
      <c r="B92" s="71"/>
      <c r="C92" s="70"/>
      <c r="D92" s="657"/>
      <c r="E92" s="657"/>
      <c r="F92" s="663"/>
      <c r="G92" s="663"/>
      <c r="H92" s="663"/>
      <c r="I92" s="663"/>
      <c r="J92" s="663"/>
      <c r="K92" s="663"/>
      <c r="L92" s="663"/>
      <c r="M92" s="663"/>
      <c r="N92" s="663"/>
      <c r="O92" s="663"/>
      <c r="P92" s="663"/>
      <c r="Q92" s="663"/>
      <c r="R92" s="663"/>
      <c r="S92" s="659"/>
      <c r="T92" s="659"/>
      <c r="U92" s="660"/>
      <c r="V92" s="660"/>
      <c r="W92" s="660"/>
      <c r="X92" s="650"/>
      <c r="Y92" s="650"/>
      <c r="Z92" s="650"/>
      <c r="AA92" s="656"/>
      <c r="AB92" s="656"/>
      <c r="AC92" s="656"/>
      <c r="AD92" s="656"/>
      <c r="AE92" s="656"/>
      <c r="AF92" s="656"/>
      <c r="AG92" s="656"/>
      <c r="AH92" s="665"/>
      <c r="AI92" s="665"/>
      <c r="AJ92" s="665"/>
      <c r="AK92" s="29"/>
      <c r="AL92" s="28"/>
      <c r="AM92" s="28"/>
      <c r="AN92" s="28"/>
      <c r="AP92" s="13"/>
    </row>
    <row r="93" spans="2:42" ht="13.5" customHeight="1">
      <c r="B93" s="71"/>
      <c r="C93" s="78"/>
      <c r="D93" s="70"/>
      <c r="E93" s="70"/>
      <c r="F93" s="89"/>
      <c r="G93" s="89"/>
      <c r="H93" s="89"/>
      <c r="I93" s="89"/>
      <c r="J93" s="89"/>
      <c r="K93" s="89"/>
      <c r="L93" s="89"/>
      <c r="M93" s="89"/>
      <c r="N93" s="89"/>
      <c r="O93" s="89"/>
      <c r="P93" s="89"/>
      <c r="Q93" s="89"/>
      <c r="R93" s="89"/>
      <c r="S93" s="76"/>
      <c r="T93" s="76"/>
      <c r="U93" s="77"/>
      <c r="V93" s="77"/>
      <c r="W93" s="77"/>
      <c r="X93" s="85"/>
      <c r="Y93" s="85"/>
      <c r="Z93" s="85"/>
      <c r="AA93" s="86"/>
      <c r="AB93" s="86"/>
      <c r="AC93" s="86"/>
      <c r="AD93" s="86"/>
      <c r="AE93" s="86"/>
      <c r="AF93" s="86"/>
      <c r="AG93" s="86"/>
      <c r="AH93" s="86"/>
      <c r="AI93" s="86"/>
      <c r="AJ93" s="86"/>
      <c r="AK93" s="29"/>
      <c r="AL93" s="28"/>
      <c r="AM93" s="28"/>
      <c r="AN93" s="28"/>
      <c r="AP93" s="13"/>
    </row>
    <row r="94" spans="2:42" ht="12" customHeight="1">
      <c r="B94" s="69"/>
      <c r="C94" s="70"/>
      <c r="D94" s="657"/>
      <c r="E94" s="657"/>
      <c r="F94" s="676"/>
      <c r="G94" s="676"/>
      <c r="H94" s="676"/>
      <c r="I94" s="676"/>
      <c r="J94" s="676"/>
      <c r="K94" s="676"/>
      <c r="L94" s="676"/>
      <c r="M94" s="676"/>
      <c r="N94" s="676"/>
      <c r="O94" s="676"/>
      <c r="P94" s="677"/>
      <c r="Q94" s="677"/>
      <c r="R94" s="677"/>
      <c r="S94" s="659"/>
      <c r="T94" s="659"/>
      <c r="U94" s="660"/>
      <c r="V94" s="660"/>
      <c r="W94" s="660"/>
      <c r="X94" s="650"/>
      <c r="Y94" s="650"/>
      <c r="Z94" s="650"/>
      <c r="AA94" s="656"/>
      <c r="AB94" s="656"/>
      <c r="AC94" s="656"/>
      <c r="AD94" s="656"/>
      <c r="AE94" s="656"/>
      <c r="AF94" s="656"/>
      <c r="AG94" s="656"/>
      <c r="AH94" s="656"/>
      <c r="AI94" s="656"/>
      <c r="AJ94" s="656"/>
      <c r="AK94" s="29"/>
      <c r="AL94" s="28"/>
      <c r="AM94" s="28"/>
      <c r="AN94" s="28"/>
      <c r="AP94" s="13"/>
    </row>
    <row r="95" spans="2:42" ht="12" customHeight="1">
      <c r="B95" s="71"/>
      <c r="C95" s="83"/>
      <c r="D95" s="657"/>
      <c r="E95" s="657"/>
      <c r="F95" s="674"/>
      <c r="G95" s="674"/>
      <c r="H95" s="674"/>
      <c r="I95" s="674"/>
      <c r="J95" s="674"/>
      <c r="K95" s="674"/>
      <c r="L95" s="674"/>
      <c r="M95" s="674"/>
      <c r="N95" s="674"/>
      <c r="O95" s="674"/>
      <c r="P95" s="675"/>
      <c r="Q95" s="675"/>
      <c r="R95" s="675"/>
      <c r="S95" s="659"/>
      <c r="T95" s="659"/>
      <c r="U95" s="660"/>
      <c r="V95" s="660"/>
      <c r="W95" s="660"/>
      <c r="X95" s="650"/>
      <c r="Y95" s="650"/>
      <c r="Z95" s="650"/>
      <c r="AA95" s="656"/>
      <c r="AB95" s="656"/>
      <c r="AC95" s="656"/>
      <c r="AD95" s="656"/>
      <c r="AE95" s="656"/>
      <c r="AF95" s="656"/>
      <c r="AG95" s="656"/>
      <c r="AH95" s="656"/>
      <c r="AI95" s="656"/>
      <c r="AJ95" s="656"/>
      <c r="AK95" s="29"/>
      <c r="AL95" s="28"/>
      <c r="AM95" s="28"/>
      <c r="AN95" s="28"/>
      <c r="AP95" s="13"/>
    </row>
    <row r="96" spans="2:42" ht="12" customHeight="1">
      <c r="B96" s="71"/>
      <c r="C96" s="83"/>
      <c r="D96" s="657"/>
      <c r="E96" s="657"/>
      <c r="F96" s="674"/>
      <c r="G96" s="674"/>
      <c r="H96" s="674"/>
      <c r="I96" s="674"/>
      <c r="J96" s="674"/>
      <c r="K96" s="674"/>
      <c r="L96" s="674"/>
      <c r="M96" s="674"/>
      <c r="N96" s="674"/>
      <c r="O96" s="674"/>
      <c r="P96" s="675"/>
      <c r="Q96" s="675"/>
      <c r="R96" s="675"/>
      <c r="S96" s="669"/>
      <c r="T96" s="669"/>
      <c r="U96" s="660"/>
      <c r="V96" s="660"/>
      <c r="W96" s="660"/>
      <c r="X96" s="650"/>
      <c r="Y96" s="650"/>
      <c r="Z96" s="650"/>
      <c r="AA96" s="661"/>
      <c r="AB96" s="661"/>
      <c r="AC96" s="661"/>
      <c r="AD96" s="661"/>
      <c r="AE96" s="661"/>
      <c r="AF96" s="661"/>
      <c r="AG96" s="661"/>
      <c r="AH96" s="661"/>
      <c r="AI96" s="661"/>
      <c r="AJ96" s="661"/>
      <c r="AK96" s="29"/>
      <c r="AL96" s="28"/>
      <c r="AM96" s="28"/>
      <c r="AN96" s="28"/>
      <c r="AP96" s="13"/>
    </row>
    <row r="97" spans="2:42" ht="19.5" customHeight="1">
      <c r="B97" s="71"/>
      <c r="C97" s="83"/>
      <c r="D97" s="657"/>
      <c r="E97" s="657"/>
      <c r="F97" s="674"/>
      <c r="G97" s="674"/>
      <c r="H97" s="674"/>
      <c r="I97" s="674"/>
      <c r="J97" s="674"/>
      <c r="K97" s="674"/>
      <c r="L97" s="674"/>
      <c r="M97" s="674"/>
      <c r="N97" s="674"/>
      <c r="O97" s="674"/>
      <c r="P97" s="675"/>
      <c r="Q97" s="675"/>
      <c r="R97" s="675"/>
      <c r="S97" s="669"/>
      <c r="T97" s="669"/>
      <c r="U97" s="660"/>
      <c r="V97" s="660"/>
      <c r="W97" s="660"/>
      <c r="X97" s="650"/>
      <c r="Y97" s="650"/>
      <c r="Z97" s="650"/>
      <c r="AA97" s="661"/>
      <c r="AB97" s="661"/>
      <c r="AC97" s="661"/>
      <c r="AD97" s="661"/>
      <c r="AE97" s="661"/>
      <c r="AF97" s="661"/>
      <c r="AG97" s="661"/>
      <c r="AH97" s="661"/>
      <c r="AI97" s="661"/>
      <c r="AJ97" s="661"/>
      <c r="AK97" s="29"/>
      <c r="AL97" s="28"/>
      <c r="AM97" s="28"/>
      <c r="AN97" s="28"/>
      <c r="AP97" s="13"/>
    </row>
    <row r="98" spans="2:42" ht="12" customHeight="1">
      <c r="B98" s="71"/>
      <c r="C98" s="83"/>
      <c r="D98" s="657"/>
      <c r="E98" s="657"/>
      <c r="F98" s="676"/>
      <c r="G98" s="676"/>
      <c r="H98" s="676"/>
      <c r="I98" s="676"/>
      <c r="J98" s="676"/>
      <c r="K98" s="676"/>
      <c r="L98" s="676"/>
      <c r="M98" s="676"/>
      <c r="N98" s="676"/>
      <c r="O98" s="676"/>
      <c r="P98" s="677"/>
      <c r="Q98" s="677"/>
      <c r="R98" s="677"/>
      <c r="S98" s="659"/>
      <c r="T98" s="659"/>
      <c r="U98" s="660"/>
      <c r="V98" s="660"/>
      <c r="W98" s="660"/>
      <c r="X98" s="650"/>
      <c r="Y98" s="650"/>
      <c r="Z98" s="650"/>
      <c r="AA98" s="656"/>
      <c r="AB98" s="656"/>
      <c r="AC98" s="656"/>
      <c r="AD98" s="656"/>
      <c r="AE98" s="656"/>
      <c r="AF98" s="656"/>
      <c r="AG98" s="656"/>
      <c r="AH98" s="656"/>
      <c r="AI98" s="656"/>
      <c r="AJ98" s="656"/>
      <c r="AK98" s="29"/>
      <c r="AL98" s="28"/>
      <c r="AM98" s="28"/>
      <c r="AN98" s="28"/>
      <c r="AP98" s="13"/>
    </row>
    <row r="99" spans="2:42" ht="12" customHeight="1">
      <c r="B99" s="71"/>
      <c r="C99" s="83"/>
      <c r="D99" s="657"/>
      <c r="E99" s="657"/>
      <c r="F99" s="674"/>
      <c r="G99" s="674"/>
      <c r="H99" s="674"/>
      <c r="I99" s="674"/>
      <c r="J99" s="674"/>
      <c r="K99" s="674"/>
      <c r="L99" s="674"/>
      <c r="M99" s="674"/>
      <c r="N99" s="674"/>
      <c r="O99" s="674"/>
      <c r="P99" s="675"/>
      <c r="Q99" s="675"/>
      <c r="R99" s="675"/>
      <c r="S99" s="669"/>
      <c r="T99" s="669"/>
      <c r="U99" s="660"/>
      <c r="V99" s="660"/>
      <c r="W99" s="660"/>
      <c r="X99" s="650"/>
      <c r="Y99" s="650"/>
      <c r="Z99" s="650"/>
      <c r="AA99" s="661"/>
      <c r="AB99" s="661"/>
      <c r="AC99" s="661"/>
      <c r="AD99" s="661"/>
      <c r="AE99" s="661"/>
      <c r="AF99" s="661"/>
      <c r="AG99" s="661"/>
      <c r="AH99" s="661"/>
      <c r="AI99" s="661"/>
      <c r="AJ99" s="661"/>
      <c r="AK99" s="29"/>
      <c r="AL99" s="28"/>
      <c r="AM99" s="28"/>
      <c r="AN99" s="28"/>
      <c r="AP99" s="13"/>
    </row>
    <row r="100" spans="2:42" ht="12" customHeight="1">
      <c r="B100" s="71"/>
      <c r="C100" s="78"/>
      <c r="D100" s="657"/>
      <c r="E100" s="657"/>
      <c r="F100" s="674"/>
      <c r="G100" s="674"/>
      <c r="H100" s="674"/>
      <c r="I100" s="674"/>
      <c r="J100" s="674"/>
      <c r="K100" s="674"/>
      <c r="L100" s="674"/>
      <c r="M100" s="674"/>
      <c r="N100" s="674"/>
      <c r="O100" s="674"/>
      <c r="P100" s="675"/>
      <c r="Q100" s="675"/>
      <c r="R100" s="675"/>
      <c r="S100" s="659"/>
      <c r="T100" s="659"/>
      <c r="U100" s="660"/>
      <c r="V100" s="660"/>
      <c r="W100" s="660"/>
      <c r="X100" s="650"/>
      <c r="Y100" s="650"/>
      <c r="Z100" s="650"/>
      <c r="AA100" s="661"/>
      <c r="AB100" s="661"/>
      <c r="AC100" s="661"/>
      <c r="AD100" s="661"/>
      <c r="AE100" s="661"/>
      <c r="AF100" s="661"/>
      <c r="AG100" s="661"/>
      <c r="AH100" s="661"/>
      <c r="AI100" s="661"/>
      <c r="AJ100" s="661"/>
      <c r="AK100" s="29"/>
      <c r="AL100" s="28"/>
      <c r="AM100" s="28"/>
      <c r="AN100" s="28"/>
      <c r="AP100" s="13"/>
    </row>
    <row r="101" spans="2:42" ht="12" customHeight="1">
      <c r="B101" s="71"/>
      <c r="C101" s="83"/>
      <c r="D101" s="657"/>
      <c r="E101" s="657"/>
      <c r="F101" s="674"/>
      <c r="G101" s="674"/>
      <c r="H101" s="674"/>
      <c r="I101" s="674"/>
      <c r="J101" s="674"/>
      <c r="K101" s="674"/>
      <c r="L101" s="674"/>
      <c r="M101" s="674"/>
      <c r="N101" s="674"/>
      <c r="O101" s="674"/>
      <c r="P101" s="675"/>
      <c r="Q101" s="675"/>
      <c r="R101" s="675"/>
      <c r="S101" s="669"/>
      <c r="T101" s="669"/>
      <c r="U101" s="660"/>
      <c r="V101" s="660"/>
      <c r="W101" s="660"/>
      <c r="X101" s="650"/>
      <c r="Y101" s="650"/>
      <c r="Z101" s="650"/>
      <c r="AA101" s="661"/>
      <c r="AB101" s="661"/>
      <c r="AC101" s="661"/>
      <c r="AD101" s="661"/>
      <c r="AE101" s="661"/>
      <c r="AF101" s="661"/>
      <c r="AG101" s="661"/>
      <c r="AH101" s="661"/>
      <c r="AI101" s="661"/>
      <c r="AJ101" s="661"/>
      <c r="AK101" s="29"/>
      <c r="AL101" s="28"/>
      <c r="AM101" s="28"/>
      <c r="AN101" s="28"/>
      <c r="AP101" s="13"/>
    </row>
    <row r="102" spans="2:42" ht="12" customHeight="1">
      <c r="B102" s="71"/>
      <c r="C102" s="83"/>
      <c r="D102" s="70"/>
      <c r="E102" s="70"/>
      <c r="F102" s="676"/>
      <c r="G102" s="676"/>
      <c r="H102" s="676"/>
      <c r="I102" s="676"/>
      <c r="J102" s="676"/>
      <c r="K102" s="676"/>
      <c r="L102" s="676"/>
      <c r="M102" s="676"/>
      <c r="N102" s="676"/>
      <c r="O102" s="676"/>
      <c r="P102" s="677"/>
      <c r="Q102" s="677"/>
      <c r="R102" s="677"/>
      <c r="S102" s="90"/>
      <c r="T102" s="90"/>
      <c r="U102" s="77"/>
      <c r="V102" s="77"/>
      <c r="W102" s="77"/>
      <c r="X102" s="85"/>
      <c r="Y102" s="85"/>
      <c r="Z102" s="85"/>
      <c r="AA102" s="86"/>
      <c r="AB102" s="86"/>
      <c r="AC102" s="86"/>
      <c r="AD102" s="86"/>
      <c r="AE102" s="86"/>
      <c r="AF102" s="86"/>
      <c r="AG102" s="86"/>
      <c r="AH102" s="86"/>
      <c r="AI102" s="86"/>
      <c r="AJ102" s="86"/>
      <c r="AK102" s="29"/>
      <c r="AL102" s="28"/>
      <c r="AM102" s="28"/>
      <c r="AN102" s="28"/>
      <c r="AP102" s="13"/>
    </row>
    <row r="103" spans="2:42" ht="12" customHeight="1">
      <c r="B103" s="71"/>
      <c r="C103" s="83"/>
      <c r="D103" s="70"/>
      <c r="E103" s="70"/>
      <c r="F103" s="91"/>
      <c r="G103" s="91"/>
      <c r="H103" s="91"/>
      <c r="I103" s="91"/>
      <c r="J103" s="91"/>
      <c r="K103" s="91"/>
      <c r="L103" s="91"/>
      <c r="M103" s="91"/>
      <c r="N103" s="91"/>
      <c r="O103" s="91"/>
      <c r="P103" s="91"/>
      <c r="Q103" s="91"/>
      <c r="R103" s="91"/>
      <c r="S103" s="90"/>
      <c r="T103" s="90"/>
      <c r="U103" s="77"/>
      <c r="V103" s="77"/>
      <c r="W103" s="77"/>
      <c r="X103" s="85"/>
      <c r="Y103" s="85"/>
      <c r="Z103" s="85"/>
      <c r="AA103" s="86"/>
      <c r="AB103" s="86"/>
      <c r="AC103" s="86"/>
      <c r="AD103" s="86"/>
      <c r="AE103" s="86"/>
      <c r="AF103" s="86"/>
      <c r="AG103" s="86"/>
      <c r="AH103" s="86"/>
      <c r="AI103" s="86"/>
      <c r="AJ103" s="86"/>
      <c r="AK103" s="29"/>
      <c r="AL103" s="28"/>
      <c r="AM103" s="28"/>
      <c r="AN103" s="28"/>
      <c r="AP103" s="13"/>
    </row>
    <row r="104" spans="2:42" ht="12" customHeight="1">
      <c r="B104" s="71"/>
      <c r="C104" s="70"/>
      <c r="D104" s="657"/>
      <c r="E104" s="657"/>
      <c r="F104" s="663"/>
      <c r="G104" s="663"/>
      <c r="H104" s="663"/>
      <c r="I104" s="663"/>
      <c r="J104" s="663"/>
      <c r="K104" s="663"/>
      <c r="L104" s="663"/>
      <c r="M104" s="663"/>
      <c r="N104" s="663"/>
      <c r="O104" s="663"/>
      <c r="P104" s="663"/>
      <c r="Q104" s="663"/>
      <c r="R104" s="663"/>
      <c r="S104" s="659"/>
      <c r="T104" s="659"/>
      <c r="U104" s="660"/>
      <c r="V104" s="660"/>
      <c r="W104" s="660"/>
      <c r="X104" s="650"/>
      <c r="Y104" s="650"/>
      <c r="Z104" s="650"/>
      <c r="AA104" s="656"/>
      <c r="AB104" s="656"/>
      <c r="AC104" s="656"/>
      <c r="AD104" s="656"/>
      <c r="AE104" s="656"/>
      <c r="AF104" s="656"/>
      <c r="AG104" s="656"/>
      <c r="AH104" s="665"/>
      <c r="AI104" s="665"/>
      <c r="AJ104" s="665"/>
      <c r="AK104" s="29"/>
      <c r="AL104" s="28"/>
      <c r="AM104" s="28"/>
      <c r="AN104" s="28"/>
      <c r="AP104" s="13"/>
    </row>
    <row r="105" spans="2:42" ht="12" customHeight="1">
      <c r="B105" s="71"/>
      <c r="C105" s="70"/>
      <c r="D105" s="657"/>
      <c r="E105" s="657"/>
      <c r="F105" s="91"/>
      <c r="G105" s="91"/>
      <c r="H105" s="91"/>
      <c r="I105" s="91"/>
      <c r="J105" s="91"/>
      <c r="K105" s="91"/>
      <c r="L105" s="91"/>
      <c r="M105" s="91"/>
      <c r="N105" s="91"/>
      <c r="O105" s="91"/>
      <c r="P105" s="91"/>
      <c r="Q105" s="91"/>
      <c r="R105" s="91"/>
      <c r="S105" s="659"/>
      <c r="T105" s="659"/>
      <c r="U105" s="660"/>
      <c r="V105" s="660"/>
      <c r="W105" s="660"/>
      <c r="X105" s="650"/>
      <c r="Y105" s="650"/>
      <c r="Z105" s="650"/>
      <c r="AA105" s="656"/>
      <c r="AB105" s="656"/>
      <c r="AC105" s="656"/>
      <c r="AD105" s="656"/>
      <c r="AE105" s="656"/>
      <c r="AF105" s="656"/>
      <c r="AG105" s="656"/>
      <c r="AH105" s="656"/>
      <c r="AI105" s="656"/>
      <c r="AJ105" s="656"/>
      <c r="AK105" s="29"/>
      <c r="AL105" s="28"/>
      <c r="AM105" s="28"/>
      <c r="AN105" s="28"/>
      <c r="AP105" s="13"/>
    </row>
    <row r="106" spans="2:42" ht="12" customHeight="1">
      <c r="B106" s="71"/>
      <c r="C106" s="70"/>
      <c r="D106" s="657"/>
      <c r="E106" s="657"/>
      <c r="F106" s="91"/>
      <c r="G106" s="91"/>
      <c r="H106" s="91"/>
      <c r="I106" s="91"/>
      <c r="J106" s="91"/>
      <c r="K106" s="91"/>
      <c r="L106" s="91"/>
      <c r="M106" s="91"/>
      <c r="N106" s="91"/>
      <c r="O106" s="91"/>
      <c r="P106" s="91"/>
      <c r="Q106" s="91"/>
      <c r="R106" s="91"/>
      <c r="S106" s="659"/>
      <c r="T106" s="659"/>
      <c r="U106" s="660"/>
      <c r="V106" s="660"/>
      <c r="W106" s="660"/>
      <c r="X106" s="650"/>
      <c r="Y106" s="650"/>
      <c r="Z106" s="650"/>
      <c r="AA106" s="656"/>
      <c r="AB106" s="656"/>
      <c r="AC106" s="656"/>
      <c r="AD106" s="656"/>
      <c r="AE106" s="656"/>
      <c r="AF106" s="656"/>
      <c r="AG106" s="656"/>
      <c r="AH106" s="656"/>
      <c r="AI106" s="656"/>
      <c r="AJ106" s="656"/>
      <c r="AK106" s="29"/>
      <c r="AL106" s="28"/>
      <c r="AM106" s="28"/>
      <c r="AN106" s="28"/>
      <c r="AP106" s="13"/>
    </row>
    <row r="107" spans="2:42" ht="12" customHeight="1">
      <c r="B107" s="71"/>
      <c r="C107" s="75"/>
      <c r="D107" s="657"/>
      <c r="E107" s="657"/>
      <c r="F107" s="91"/>
      <c r="G107" s="91"/>
      <c r="H107" s="91"/>
      <c r="I107" s="91"/>
      <c r="J107" s="91"/>
      <c r="K107" s="91"/>
      <c r="L107" s="91"/>
      <c r="M107" s="91"/>
      <c r="N107" s="91"/>
      <c r="O107" s="91"/>
      <c r="P107" s="91"/>
      <c r="Q107" s="91"/>
      <c r="R107" s="91"/>
      <c r="S107" s="669"/>
      <c r="T107" s="669"/>
      <c r="U107" s="660"/>
      <c r="V107" s="660"/>
      <c r="W107" s="660"/>
      <c r="X107" s="650"/>
      <c r="Y107" s="650"/>
      <c r="Z107" s="650"/>
      <c r="AA107" s="661"/>
      <c r="AB107" s="661"/>
      <c r="AC107" s="661"/>
      <c r="AD107" s="661"/>
      <c r="AE107" s="661"/>
      <c r="AF107" s="661"/>
      <c r="AG107" s="661"/>
      <c r="AH107" s="661"/>
      <c r="AI107" s="661"/>
      <c r="AJ107" s="661"/>
      <c r="AK107" s="29"/>
      <c r="AL107" s="28"/>
      <c r="AM107" s="28"/>
      <c r="AN107" s="28"/>
      <c r="AP107" s="13"/>
    </row>
    <row r="108" spans="2:42" ht="12" customHeight="1">
      <c r="B108" s="71"/>
      <c r="C108" s="75"/>
      <c r="D108" s="657"/>
      <c r="E108" s="657"/>
      <c r="F108" s="91"/>
      <c r="G108" s="91"/>
      <c r="H108" s="91"/>
      <c r="I108" s="91"/>
      <c r="J108" s="91"/>
      <c r="K108" s="91"/>
      <c r="L108" s="91"/>
      <c r="M108" s="91"/>
      <c r="N108" s="91"/>
      <c r="O108" s="91"/>
      <c r="P108" s="91"/>
      <c r="Q108" s="91"/>
      <c r="R108" s="91"/>
      <c r="S108" s="669"/>
      <c r="T108" s="669"/>
      <c r="U108" s="660"/>
      <c r="V108" s="660"/>
      <c r="W108" s="660"/>
      <c r="X108" s="650"/>
      <c r="Y108" s="650"/>
      <c r="Z108" s="650"/>
      <c r="AA108" s="661"/>
      <c r="AB108" s="661"/>
      <c r="AC108" s="661"/>
      <c r="AD108" s="661"/>
      <c r="AE108" s="661"/>
      <c r="AF108" s="661"/>
      <c r="AG108" s="661"/>
      <c r="AH108" s="661"/>
      <c r="AI108" s="661"/>
      <c r="AJ108" s="661"/>
      <c r="AK108" s="29"/>
      <c r="AL108" s="28"/>
      <c r="AM108" s="28"/>
      <c r="AN108" s="28"/>
      <c r="AP108" s="13"/>
    </row>
    <row r="109" spans="2:42" ht="12" customHeight="1">
      <c r="B109" s="71"/>
      <c r="C109" s="75"/>
      <c r="D109" s="657"/>
      <c r="E109" s="657"/>
      <c r="F109" s="91"/>
      <c r="G109" s="91"/>
      <c r="H109" s="91"/>
      <c r="I109" s="91"/>
      <c r="J109" s="91"/>
      <c r="K109" s="91"/>
      <c r="L109" s="91"/>
      <c r="M109" s="91"/>
      <c r="N109" s="91"/>
      <c r="O109" s="91"/>
      <c r="P109" s="91"/>
      <c r="Q109" s="91"/>
      <c r="R109" s="91"/>
      <c r="S109" s="669"/>
      <c r="T109" s="669"/>
      <c r="U109" s="660"/>
      <c r="V109" s="660"/>
      <c r="W109" s="660"/>
      <c r="X109" s="650"/>
      <c r="Y109" s="650"/>
      <c r="Z109" s="650"/>
      <c r="AA109" s="656"/>
      <c r="AB109" s="656"/>
      <c r="AC109" s="656"/>
      <c r="AD109" s="656"/>
      <c r="AE109" s="656"/>
      <c r="AF109" s="656"/>
      <c r="AG109" s="656"/>
      <c r="AH109" s="656"/>
      <c r="AI109" s="656"/>
      <c r="AJ109" s="656"/>
      <c r="AK109" s="29"/>
      <c r="AL109" s="28"/>
      <c r="AM109" s="28"/>
      <c r="AN109" s="28"/>
      <c r="AP109" s="13"/>
    </row>
    <row r="110" spans="2:42" ht="12" customHeight="1">
      <c r="B110" s="71"/>
      <c r="C110" s="70"/>
      <c r="D110" s="657"/>
      <c r="E110" s="657"/>
      <c r="F110" s="91"/>
      <c r="G110" s="91"/>
      <c r="H110" s="91"/>
      <c r="I110" s="91"/>
      <c r="J110" s="91"/>
      <c r="K110" s="91"/>
      <c r="L110" s="91"/>
      <c r="M110" s="91"/>
      <c r="N110" s="91"/>
      <c r="O110" s="91"/>
      <c r="P110" s="91"/>
      <c r="Q110" s="91"/>
      <c r="R110" s="91"/>
      <c r="S110" s="659"/>
      <c r="T110" s="659"/>
      <c r="U110" s="660"/>
      <c r="V110" s="660"/>
      <c r="W110" s="660"/>
      <c r="X110" s="650"/>
      <c r="Y110" s="650"/>
      <c r="Z110" s="650"/>
      <c r="AA110" s="656"/>
      <c r="AB110" s="656"/>
      <c r="AC110" s="656"/>
      <c r="AD110" s="656"/>
      <c r="AE110" s="656"/>
      <c r="AF110" s="656"/>
      <c r="AG110" s="656"/>
      <c r="AH110" s="656"/>
      <c r="AI110" s="656"/>
      <c r="AJ110" s="656"/>
      <c r="AK110" s="29"/>
      <c r="AL110" s="28"/>
      <c r="AM110" s="28"/>
      <c r="AN110" s="28"/>
      <c r="AP110" s="13"/>
    </row>
    <row r="111" spans="2:42" ht="12" customHeight="1">
      <c r="B111" s="92"/>
      <c r="C111" s="92"/>
      <c r="D111" s="92"/>
      <c r="E111" s="92"/>
      <c r="F111" s="91"/>
      <c r="G111" s="91"/>
      <c r="H111" s="91"/>
      <c r="I111" s="91"/>
      <c r="J111" s="91"/>
      <c r="K111" s="91"/>
      <c r="L111" s="91"/>
      <c r="M111" s="91"/>
      <c r="N111" s="91"/>
      <c r="O111" s="91"/>
      <c r="P111" s="92"/>
      <c r="Q111" s="92"/>
      <c r="R111" s="92"/>
      <c r="S111" s="92"/>
      <c r="T111" s="92"/>
      <c r="U111" s="92"/>
      <c r="V111" s="92"/>
      <c r="W111" s="93"/>
      <c r="X111" s="656"/>
      <c r="Y111" s="656"/>
      <c r="Z111" s="656"/>
      <c r="AA111" s="665"/>
      <c r="AB111" s="665"/>
      <c r="AC111" s="665"/>
      <c r="AD111" s="665"/>
      <c r="AE111" s="665"/>
      <c r="AF111" s="665"/>
      <c r="AG111" s="665"/>
      <c r="AH111" s="665"/>
      <c r="AI111" s="665"/>
      <c r="AJ111" s="665"/>
      <c r="AK111" s="29"/>
      <c r="AL111" s="28"/>
      <c r="AM111" s="28"/>
      <c r="AN111" s="28"/>
      <c r="AP111" s="13"/>
    </row>
    <row r="112" spans="2:42" ht="12" customHeight="1">
      <c r="B112" s="94"/>
      <c r="C112" s="94"/>
      <c r="D112" s="94"/>
      <c r="E112" s="94"/>
      <c r="F112" s="91"/>
      <c r="G112" s="91"/>
      <c r="H112" s="91"/>
      <c r="I112" s="91"/>
      <c r="J112" s="91"/>
      <c r="K112" s="91"/>
      <c r="L112" s="91"/>
      <c r="M112" s="91"/>
      <c r="N112" s="91"/>
      <c r="O112" s="91"/>
      <c r="P112" s="94"/>
      <c r="Q112" s="94"/>
      <c r="R112" s="94"/>
      <c r="S112" s="94"/>
      <c r="T112" s="94"/>
      <c r="U112" s="94"/>
      <c r="V112" s="94"/>
      <c r="W112" s="94"/>
      <c r="X112" s="94"/>
      <c r="Y112" s="94"/>
      <c r="Z112" s="94"/>
      <c r="AA112" s="94"/>
      <c r="AB112" s="94"/>
      <c r="AC112" s="94"/>
      <c r="AD112" s="94"/>
      <c r="AE112" s="94"/>
      <c r="AF112" s="94"/>
      <c r="AG112" s="94"/>
      <c r="AH112" s="94"/>
      <c r="AI112" s="94"/>
      <c r="AJ112" s="94"/>
      <c r="AK112" s="29"/>
      <c r="AL112" s="28"/>
      <c r="AM112" s="28"/>
      <c r="AN112" s="28"/>
      <c r="AP112" s="13"/>
    </row>
    <row r="113" spans="2:42" ht="12" customHeight="1">
      <c r="B113" s="94"/>
      <c r="C113" s="94"/>
      <c r="D113" s="94"/>
      <c r="E113" s="95"/>
      <c r="F113" s="91"/>
      <c r="G113" s="91"/>
      <c r="H113" s="91"/>
      <c r="I113" s="91"/>
      <c r="J113" s="91"/>
      <c r="K113" s="91"/>
      <c r="L113" s="91"/>
      <c r="M113" s="91"/>
      <c r="N113" s="91"/>
      <c r="O113" s="91"/>
      <c r="P113" s="95"/>
      <c r="Q113" s="95"/>
      <c r="R113" s="95"/>
      <c r="S113" s="95"/>
      <c r="T113" s="95"/>
      <c r="U113" s="95"/>
      <c r="V113" s="95"/>
      <c r="W113" s="95"/>
      <c r="X113" s="95"/>
      <c r="Y113" s="95"/>
      <c r="Z113" s="95"/>
      <c r="AA113" s="95"/>
      <c r="AB113" s="95"/>
      <c r="AC113" s="95"/>
      <c r="AD113" s="95"/>
      <c r="AE113" s="95"/>
      <c r="AF113" s="95"/>
      <c r="AG113" s="95"/>
      <c r="AH113" s="95"/>
      <c r="AI113" s="95"/>
      <c r="AJ113" s="95"/>
      <c r="AK113" s="29"/>
      <c r="AL113" s="28"/>
      <c r="AM113" s="28"/>
      <c r="AN113" s="28"/>
      <c r="AP113" s="13"/>
    </row>
    <row r="114" spans="2:42" ht="12" customHeight="1">
      <c r="B114" s="94"/>
      <c r="C114" s="94"/>
      <c r="D114" s="95"/>
      <c r="E114" s="95"/>
      <c r="F114" s="95"/>
      <c r="G114" s="95"/>
      <c r="H114" s="95"/>
      <c r="I114" s="95"/>
      <c r="J114" s="95"/>
      <c r="K114" s="95"/>
      <c r="L114" s="95"/>
      <c r="M114" s="95"/>
      <c r="N114" s="95"/>
      <c r="O114" s="95"/>
      <c r="P114" s="95"/>
      <c r="Q114" s="95"/>
      <c r="R114" s="95"/>
      <c r="S114" s="95"/>
      <c r="T114" s="95"/>
      <c r="U114" s="95"/>
      <c r="V114" s="95"/>
      <c r="W114" s="95"/>
      <c r="X114" s="95"/>
      <c r="Y114" s="95"/>
      <c r="Z114" s="95"/>
      <c r="AA114" s="95"/>
      <c r="AB114" s="95"/>
      <c r="AC114" s="95"/>
      <c r="AD114" s="95"/>
      <c r="AE114" s="95"/>
      <c r="AF114" s="95"/>
      <c r="AG114" s="95"/>
      <c r="AH114" s="95"/>
      <c r="AI114" s="95"/>
      <c r="AJ114" s="95"/>
      <c r="AK114" s="29"/>
      <c r="AL114" s="28"/>
      <c r="AM114" s="28"/>
      <c r="AN114" s="28"/>
      <c r="AP114" s="13"/>
    </row>
    <row r="115" spans="2:42" ht="12" customHeight="1">
      <c r="B115" s="94"/>
      <c r="C115" s="94"/>
      <c r="D115" s="95"/>
      <c r="E115" s="95"/>
      <c r="F115" s="95"/>
      <c r="G115" s="95"/>
      <c r="H115" s="95"/>
      <c r="I115" s="95"/>
      <c r="J115" s="95"/>
      <c r="K115" s="95"/>
      <c r="L115" s="95"/>
      <c r="M115" s="95"/>
      <c r="N115" s="95"/>
      <c r="O115" s="95"/>
      <c r="P115" s="95"/>
      <c r="Q115" s="95"/>
      <c r="R115" s="95"/>
      <c r="S115" s="95"/>
      <c r="T115" s="95"/>
      <c r="U115" s="95"/>
      <c r="V115" s="95"/>
      <c r="W115" s="95"/>
      <c r="X115" s="95"/>
      <c r="Y115" s="95"/>
      <c r="Z115" s="95"/>
      <c r="AA115" s="95"/>
      <c r="AB115" s="95"/>
      <c r="AC115" s="95"/>
      <c r="AD115" s="95"/>
      <c r="AE115" s="95"/>
      <c r="AF115" s="95"/>
      <c r="AG115" s="95"/>
      <c r="AH115" s="95"/>
      <c r="AI115" s="95"/>
      <c r="AJ115" s="95"/>
      <c r="AK115" s="29"/>
      <c r="AL115" s="28"/>
      <c r="AM115" s="28"/>
      <c r="AN115" s="28"/>
      <c r="AP115" s="13"/>
    </row>
    <row r="116" spans="2:42" ht="12" customHeight="1">
      <c r="B116" s="94"/>
      <c r="C116" s="94"/>
      <c r="D116" s="95"/>
      <c r="E116" s="95"/>
      <c r="F116" s="95"/>
      <c r="G116" s="95"/>
      <c r="H116" s="95"/>
      <c r="I116" s="95"/>
      <c r="J116" s="95"/>
      <c r="K116" s="95"/>
      <c r="L116" s="95"/>
      <c r="M116" s="95"/>
      <c r="N116" s="95"/>
      <c r="O116" s="95"/>
      <c r="P116" s="95"/>
      <c r="Q116" s="95"/>
      <c r="R116" s="95"/>
      <c r="S116" s="95"/>
      <c r="T116" s="95"/>
      <c r="U116" s="95"/>
      <c r="V116" s="95"/>
      <c r="W116" s="95"/>
      <c r="X116" s="95"/>
      <c r="Y116" s="95"/>
      <c r="Z116" s="95"/>
      <c r="AA116" s="95"/>
      <c r="AB116" s="95"/>
      <c r="AC116" s="95"/>
      <c r="AD116" s="95"/>
      <c r="AE116" s="95"/>
      <c r="AF116" s="95"/>
      <c r="AG116" s="95"/>
      <c r="AH116" s="95"/>
      <c r="AI116" s="95"/>
      <c r="AJ116" s="95"/>
      <c r="AK116" s="29"/>
      <c r="AL116" s="28"/>
      <c r="AM116" s="28"/>
      <c r="AN116" s="28"/>
      <c r="AP116" s="13"/>
    </row>
    <row r="117" spans="2:42" ht="22.5" customHeight="1">
      <c r="B117" s="94"/>
      <c r="C117" s="94"/>
      <c r="D117" s="95"/>
      <c r="E117" s="95"/>
      <c r="F117" s="95"/>
      <c r="G117" s="95"/>
      <c r="H117" s="95"/>
      <c r="I117" s="95"/>
      <c r="J117" s="95"/>
      <c r="K117" s="95"/>
      <c r="L117" s="95"/>
      <c r="M117" s="95"/>
      <c r="N117" s="95"/>
      <c r="O117" s="95"/>
      <c r="P117" s="95"/>
      <c r="Q117" s="95"/>
      <c r="R117" s="95"/>
      <c r="S117" s="95"/>
      <c r="T117" s="95"/>
      <c r="U117" s="95"/>
      <c r="V117" s="95"/>
      <c r="W117" s="95"/>
      <c r="X117" s="95"/>
      <c r="Y117" s="95"/>
      <c r="Z117" s="95"/>
      <c r="AA117" s="95"/>
      <c r="AB117" s="95"/>
      <c r="AC117" s="95"/>
      <c r="AD117" s="95"/>
      <c r="AE117" s="95"/>
      <c r="AF117" s="95"/>
      <c r="AG117" s="95"/>
      <c r="AH117" s="95"/>
      <c r="AI117" s="95"/>
      <c r="AJ117" s="95"/>
      <c r="AK117" s="29"/>
      <c r="AL117" s="28"/>
      <c r="AM117" s="28"/>
      <c r="AN117" s="28"/>
      <c r="AP117" s="13"/>
    </row>
    <row r="118" spans="2:42" ht="12" customHeight="1">
      <c r="B118" s="94"/>
      <c r="C118" s="94"/>
      <c r="D118" s="94"/>
      <c r="E118" s="94"/>
      <c r="F118" s="94"/>
      <c r="G118" s="94"/>
      <c r="H118" s="94"/>
      <c r="I118" s="94"/>
      <c r="J118" s="94"/>
      <c r="K118" s="94"/>
      <c r="L118" s="94"/>
      <c r="M118" s="94"/>
      <c r="N118" s="94"/>
      <c r="O118" s="94"/>
      <c r="P118" s="94"/>
      <c r="Q118" s="94"/>
      <c r="R118" s="94"/>
      <c r="S118" s="94"/>
      <c r="T118" s="94"/>
      <c r="U118" s="94"/>
      <c r="V118" s="94"/>
      <c r="W118" s="94"/>
      <c r="X118" s="94"/>
      <c r="Y118" s="94"/>
      <c r="Z118" s="94"/>
      <c r="AA118" s="94"/>
      <c r="AB118" s="94"/>
      <c r="AC118" s="94"/>
      <c r="AD118" s="94"/>
      <c r="AE118" s="94"/>
      <c r="AF118" s="94"/>
      <c r="AG118" s="94"/>
      <c r="AH118" s="94"/>
      <c r="AI118" s="94"/>
      <c r="AJ118" s="94"/>
      <c r="AK118" s="29"/>
      <c r="AL118" s="28"/>
      <c r="AM118" s="28"/>
      <c r="AN118" s="28"/>
      <c r="AP118" s="13"/>
    </row>
    <row r="119" spans="2:42" ht="12" customHeight="1">
      <c r="B119" s="94"/>
      <c r="C119" s="94"/>
      <c r="D119" s="94"/>
      <c r="E119" s="94"/>
      <c r="F119" s="94"/>
      <c r="G119" s="94"/>
      <c r="H119" s="94"/>
      <c r="I119" s="94"/>
      <c r="J119" s="94"/>
      <c r="K119" s="94"/>
      <c r="L119" s="94"/>
      <c r="M119" s="94"/>
      <c r="N119" s="94"/>
      <c r="O119" s="94"/>
      <c r="P119" s="94"/>
      <c r="Q119" s="94"/>
      <c r="R119" s="94"/>
      <c r="S119" s="94"/>
      <c r="T119" s="94"/>
      <c r="U119" s="94"/>
      <c r="V119" s="94"/>
      <c r="W119" s="94"/>
      <c r="X119" s="94"/>
      <c r="Y119" s="94"/>
      <c r="Z119" s="94"/>
      <c r="AA119" s="94"/>
      <c r="AB119" s="94"/>
      <c r="AC119" s="94"/>
      <c r="AD119" s="94"/>
      <c r="AE119" s="94"/>
      <c r="AF119" s="94"/>
      <c r="AG119" s="94"/>
      <c r="AH119" s="94"/>
      <c r="AI119" s="94"/>
      <c r="AJ119" s="94"/>
      <c r="AK119" s="29"/>
      <c r="AL119" s="28"/>
      <c r="AM119" s="28"/>
      <c r="AN119" s="28"/>
      <c r="AP119" s="13"/>
    </row>
    <row r="120" spans="2:42" ht="12" customHeight="1">
      <c r="B120" s="94"/>
      <c r="C120" s="94"/>
      <c r="D120" s="94"/>
      <c r="E120" s="94"/>
      <c r="F120" s="94"/>
      <c r="G120" s="94"/>
      <c r="H120" s="94"/>
      <c r="I120" s="94"/>
      <c r="J120" s="94"/>
      <c r="K120" s="94"/>
      <c r="L120" s="94"/>
      <c r="M120" s="94"/>
      <c r="N120" s="94"/>
      <c r="O120" s="94"/>
      <c r="P120" s="94"/>
      <c r="Q120" s="94"/>
      <c r="R120" s="94"/>
      <c r="S120" s="94"/>
      <c r="T120" s="94"/>
      <c r="U120" s="94"/>
      <c r="V120" s="94"/>
      <c r="W120" s="94"/>
      <c r="X120" s="94"/>
      <c r="Y120" s="94"/>
      <c r="Z120" s="94"/>
      <c r="AA120" s="94"/>
      <c r="AB120" s="94"/>
      <c r="AC120" s="94"/>
      <c r="AD120" s="94"/>
      <c r="AE120" s="94"/>
      <c r="AF120" s="94"/>
      <c r="AG120" s="94"/>
      <c r="AH120" s="94"/>
      <c r="AI120" s="94"/>
      <c r="AJ120" s="94"/>
      <c r="AK120" s="29"/>
      <c r="AL120" s="28"/>
      <c r="AM120" s="28"/>
      <c r="AN120" s="28"/>
      <c r="AP120" s="13"/>
    </row>
    <row r="121" spans="2:42" ht="12" customHeight="1">
      <c r="B121" s="94"/>
      <c r="C121" s="94"/>
      <c r="D121" s="94"/>
      <c r="E121" s="94"/>
      <c r="F121" s="94"/>
      <c r="G121" s="94"/>
      <c r="H121" s="94"/>
      <c r="I121" s="94"/>
      <c r="J121" s="94"/>
      <c r="K121" s="94"/>
      <c r="L121" s="94"/>
      <c r="M121" s="94"/>
      <c r="N121" s="94"/>
      <c r="O121" s="94"/>
      <c r="P121" s="94"/>
      <c r="Q121" s="94"/>
      <c r="R121" s="94"/>
      <c r="S121" s="94"/>
      <c r="T121" s="94"/>
      <c r="U121" s="94"/>
      <c r="V121" s="94"/>
      <c r="W121" s="94"/>
      <c r="X121" s="94"/>
      <c r="Y121" s="94"/>
      <c r="Z121" s="94"/>
      <c r="AA121" s="94"/>
      <c r="AB121" s="94"/>
      <c r="AC121" s="94"/>
      <c r="AD121" s="94"/>
      <c r="AE121" s="94"/>
      <c r="AF121" s="94"/>
      <c r="AG121" s="94"/>
      <c r="AH121" s="94"/>
      <c r="AI121" s="94"/>
      <c r="AJ121" s="94"/>
      <c r="AK121" s="29"/>
      <c r="AL121" s="28"/>
      <c r="AM121" s="28"/>
      <c r="AN121" s="28"/>
      <c r="AP121" s="13"/>
    </row>
    <row r="122" spans="2:42" ht="12" customHeight="1">
      <c r="B122" s="94"/>
      <c r="C122" s="94"/>
      <c r="D122" s="94"/>
      <c r="E122" s="94"/>
      <c r="F122" s="94"/>
      <c r="G122" s="94"/>
      <c r="H122" s="94"/>
      <c r="I122" s="94"/>
      <c r="J122" s="94"/>
      <c r="K122" s="94"/>
      <c r="L122" s="94"/>
      <c r="M122" s="94"/>
      <c r="N122" s="94"/>
      <c r="O122" s="94"/>
      <c r="P122" s="94"/>
      <c r="Q122" s="94"/>
      <c r="R122" s="94"/>
      <c r="S122" s="94"/>
      <c r="T122" s="94"/>
      <c r="U122" s="94"/>
      <c r="V122" s="94"/>
      <c r="W122" s="94"/>
      <c r="X122" s="94"/>
      <c r="Y122" s="94"/>
      <c r="Z122" s="94"/>
      <c r="AA122" s="94"/>
      <c r="AB122" s="94"/>
      <c r="AC122" s="94"/>
      <c r="AD122" s="94"/>
      <c r="AE122" s="94"/>
      <c r="AF122" s="94"/>
      <c r="AG122" s="94"/>
      <c r="AH122" s="94"/>
      <c r="AI122" s="94"/>
      <c r="AJ122" s="94"/>
      <c r="AK122" s="29"/>
      <c r="AL122" s="28"/>
      <c r="AM122" s="28"/>
      <c r="AN122" s="28"/>
      <c r="AP122" s="13"/>
    </row>
    <row r="123" spans="2:42" ht="12" customHeight="1">
      <c r="B123" s="94"/>
      <c r="C123" s="94"/>
      <c r="D123" s="94"/>
      <c r="E123" s="94"/>
      <c r="F123" s="94"/>
      <c r="G123" s="94"/>
      <c r="H123" s="94"/>
      <c r="I123" s="94"/>
      <c r="J123" s="94"/>
      <c r="K123" s="94"/>
      <c r="L123" s="94"/>
      <c r="M123" s="94"/>
      <c r="N123" s="94"/>
      <c r="O123" s="94"/>
      <c r="P123" s="94"/>
      <c r="Q123" s="94"/>
      <c r="R123" s="94"/>
      <c r="S123" s="94"/>
      <c r="T123" s="94"/>
      <c r="U123" s="94"/>
      <c r="V123" s="94"/>
      <c r="W123" s="94"/>
      <c r="X123" s="94"/>
      <c r="Y123" s="94"/>
      <c r="Z123" s="94"/>
      <c r="AA123" s="94"/>
      <c r="AB123" s="94"/>
      <c r="AC123" s="94"/>
      <c r="AD123" s="94"/>
      <c r="AE123" s="94"/>
      <c r="AF123" s="94"/>
      <c r="AG123" s="94"/>
      <c r="AH123" s="94"/>
      <c r="AI123" s="94"/>
      <c r="AJ123" s="94"/>
      <c r="AK123" s="29"/>
      <c r="AL123" s="28"/>
      <c r="AM123" s="28"/>
      <c r="AN123" s="28"/>
      <c r="AP123" s="13"/>
    </row>
    <row r="124" spans="2:42" ht="12" customHeight="1">
      <c r="B124" s="94"/>
      <c r="C124" s="94"/>
      <c r="D124" s="94"/>
      <c r="E124" s="94"/>
      <c r="F124" s="94"/>
      <c r="G124" s="94"/>
      <c r="H124" s="94"/>
      <c r="I124" s="94"/>
      <c r="J124" s="94"/>
      <c r="K124" s="94"/>
      <c r="L124" s="94"/>
      <c r="M124" s="94"/>
      <c r="N124" s="94"/>
      <c r="O124" s="94"/>
      <c r="P124" s="94"/>
      <c r="Q124" s="94"/>
      <c r="R124" s="94"/>
      <c r="S124" s="94"/>
      <c r="T124" s="94"/>
      <c r="U124" s="94"/>
      <c r="V124" s="94"/>
      <c r="W124" s="94"/>
      <c r="X124" s="94"/>
      <c r="Y124" s="94"/>
      <c r="Z124" s="94"/>
      <c r="AA124" s="94"/>
      <c r="AB124" s="94"/>
      <c r="AC124" s="94"/>
      <c r="AD124" s="94"/>
      <c r="AE124" s="94"/>
      <c r="AF124" s="94"/>
      <c r="AG124" s="94"/>
      <c r="AH124" s="94"/>
      <c r="AI124" s="94"/>
      <c r="AJ124" s="94"/>
      <c r="AK124" s="29"/>
      <c r="AL124" s="28"/>
      <c r="AM124" s="28"/>
      <c r="AN124" s="28"/>
      <c r="AP124" s="13"/>
    </row>
    <row r="125" spans="2:42" ht="12" customHeight="1">
      <c r="B125" s="94"/>
      <c r="C125" s="94"/>
      <c r="D125" s="94"/>
      <c r="E125" s="94"/>
      <c r="F125" s="94"/>
      <c r="G125" s="94"/>
      <c r="H125" s="94"/>
      <c r="I125" s="94"/>
      <c r="J125" s="94"/>
      <c r="K125" s="94"/>
      <c r="L125" s="94"/>
      <c r="M125" s="94"/>
      <c r="N125" s="94"/>
      <c r="O125" s="94"/>
      <c r="P125" s="94"/>
      <c r="Q125" s="94"/>
      <c r="R125" s="94"/>
      <c r="S125" s="94"/>
      <c r="T125" s="94"/>
      <c r="U125" s="94"/>
      <c r="V125" s="94"/>
      <c r="W125" s="94"/>
      <c r="X125" s="94"/>
      <c r="Y125" s="94"/>
      <c r="Z125" s="94"/>
      <c r="AA125" s="94"/>
      <c r="AB125" s="94"/>
      <c r="AC125" s="94"/>
      <c r="AD125" s="94"/>
      <c r="AE125" s="94"/>
      <c r="AF125" s="94"/>
      <c r="AG125" s="94"/>
      <c r="AH125" s="94"/>
      <c r="AI125" s="94"/>
      <c r="AJ125" s="94"/>
      <c r="AK125" s="29"/>
      <c r="AL125" s="28"/>
      <c r="AM125" s="28"/>
      <c r="AN125" s="28"/>
      <c r="AP125" s="13"/>
    </row>
    <row r="126" spans="2:42" ht="12" customHeight="1">
      <c r="B126" s="96"/>
      <c r="C126" s="96"/>
      <c r="D126" s="96"/>
      <c r="E126" s="96"/>
      <c r="F126" s="91"/>
      <c r="G126" s="91"/>
      <c r="H126" s="91"/>
      <c r="I126" s="91"/>
      <c r="J126" s="91"/>
      <c r="K126" s="91"/>
      <c r="L126" s="91"/>
      <c r="M126" s="91"/>
      <c r="N126" s="91"/>
      <c r="O126" s="91"/>
      <c r="P126" s="96"/>
      <c r="Q126" s="96"/>
      <c r="R126" s="96"/>
      <c r="S126" s="96"/>
      <c r="T126" s="96"/>
      <c r="U126" s="96"/>
      <c r="V126" s="96"/>
      <c r="W126" s="96"/>
      <c r="X126" s="96"/>
      <c r="Y126" s="96"/>
      <c r="Z126" s="96"/>
      <c r="AA126" s="96"/>
      <c r="AB126" s="96"/>
      <c r="AC126" s="96"/>
      <c r="AD126" s="96"/>
      <c r="AE126" s="96"/>
      <c r="AF126" s="96"/>
      <c r="AG126" s="96"/>
      <c r="AH126" s="96"/>
      <c r="AI126" s="96"/>
      <c r="AJ126" s="96"/>
      <c r="AK126" s="29"/>
      <c r="AL126" s="28"/>
      <c r="AM126" s="28"/>
      <c r="AN126" s="28"/>
      <c r="AP126" s="13"/>
    </row>
    <row r="127" spans="2:42" ht="12" customHeight="1">
      <c r="B127" s="96"/>
      <c r="C127" s="96"/>
      <c r="D127" s="96"/>
      <c r="E127" s="96"/>
      <c r="F127" s="91"/>
      <c r="G127" s="91"/>
      <c r="H127" s="91"/>
      <c r="I127" s="91"/>
      <c r="J127" s="91"/>
      <c r="K127" s="91"/>
      <c r="L127" s="91"/>
      <c r="M127" s="91"/>
      <c r="N127" s="91"/>
      <c r="O127" s="91"/>
      <c r="P127" s="96"/>
      <c r="Q127" s="96"/>
      <c r="R127" s="96"/>
      <c r="S127" s="96"/>
      <c r="T127" s="96"/>
      <c r="U127" s="96"/>
      <c r="V127" s="96"/>
      <c r="W127" s="96"/>
      <c r="X127" s="96"/>
      <c r="Y127" s="96"/>
      <c r="Z127" s="96"/>
      <c r="AA127" s="96"/>
      <c r="AB127" s="96"/>
      <c r="AC127" s="96"/>
      <c r="AD127" s="96"/>
      <c r="AE127" s="96"/>
      <c r="AF127" s="96"/>
      <c r="AG127" s="96"/>
      <c r="AH127" s="96"/>
      <c r="AI127" s="96"/>
      <c r="AJ127" s="96"/>
      <c r="AK127" s="29"/>
      <c r="AL127" s="28"/>
      <c r="AM127" s="28"/>
      <c r="AN127" s="28"/>
      <c r="AP127" s="13"/>
    </row>
    <row r="128" spans="2:42" ht="12" customHeight="1">
      <c r="B128" s="96"/>
      <c r="C128" s="96"/>
      <c r="D128" s="96"/>
      <c r="E128" s="96"/>
      <c r="F128" s="91"/>
      <c r="G128" s="91"/>
      <c r="H128" s="91"/>
      <c r="I128" s="91"/>
      <c r="J128" s="91"/>
      <c r="K128" s="91"/>
      <c r="L128" s="91"/>
      <c r="M128" s="91"/>
      <c r="N128" s="91"/>
      <c r="O128" s="91"/>
      <c r="P128" s="96"/>
      <c r="Q128" s="96"/>
      <c r="R128" s="96"/>
      <c r="S128" s="96"/>
      <c r="T128" s="96"/>
      <c r="U128" s="96"/>
      <c r="V128" s="96"/>
      <c r="W128" s="96"/>
      <c r="X128" s="96"/>
      <c r="Y128" s="96"/>
      <c r="Z128" s="96"/>
      <c r="AA128" s="96"/>
      <c r="AB128" s="96"/>
      <c r="AC128" s="96"/>
      <c r="AD128" s="96"/>
      <c r="AE128" s="96"/>
      <c r="AF128" s="96"/>
      <c r="AG128" s="96"/>
      <c r="AH128" s="96"/>
      <c r="AI128" s="96"/>
      <c r="AJ128" s="96"/>
      <c r="AK128" s="29"/>
      <c r="AL128" s="28"/>
      <c r="AM128" s="28"/>
      <c r="AN128" s="28"/>
      <c r="AP128" s="13"/>
    </row>
    <row r="129" spans="2:42" ht="12" customHeight="1">
      <c r="B129" s="96"/>
      <c r="C129" s="96"/>
      <c r="D129" s="96"/>
      <c r="E129" s="96"/>
      <c r="F129" s="91"/>
      <c r="G129" s="91"/>
      <c r="H129" s="91"/>
      <c r="I129" s="91"/>
      <c r="J129" s="91"/>
      <c r="K129" s="91"/>
      <c r="L129" s="91"/>
      <c r="M129" s="91"/>
      <c r="N129" s="91"/>
      <c r="O129" s="91"/>
      <c r="P129" s="96"/>
      <c r="Q129" s="96"/>
      <c r="R129" s="96"/>
      <c r="S129" s="96"/>
      <c r="T129" s="96"/>
      <c r="U129" s="96"/>
      <c r="V129" s="96"/>
      <c r="W129" s="96"/>
      <c r="X129" s="96"/>
      <c r="Y129" s="96"/>
      <c r="Z129" s="96"/>
      <c r="AA129" s="96"/>
      <c r="AB129" s="96"/>
      <c r="AC129" s="96"/>
      <c r="AD129" s="96"/>
      <c r="AE129" s="96"/>
      <c r="AF129" s="96"/>
      <c r="AG129" s="96"/>
      <c r="AH129" s="96"/>
      <c r="AI129" s="96"/>
      <c r="AJ129" s="96"/>
      <c r="AK129" s="29"/>
      <c r="AL129" s="28"/>
      <c r="AM129" s="28"/>
      <c r="AN129" s="28"/>
      <c r="AP129" s="13"/>
    </row>
    <row r="130" spans="2:42" ht="12" customHeight="1">
      <c r="B130" s="96"/>
      <c r="C130" s="96"/>
      <c r="D130" s="96"/>
      <c r="E130" s="96"/>
      <c r="F130" s="91"/>
      <c r="G130" s="91"/>
      <c r="H130" s="91"/>
      <c r="I130" s="91"/>
      <c r="J130" s="91"/>
      <c r="K130" s="91"/>
      <c r="L130" s="91"/>
      <c r="M130" s="91"/>
      <c r="N130" s="91"/>
      <c r="O130" s="91"/>
      <c r="P130" s="96"/>
      <c r="Q130" s="96"/>
      <c r="R130" s="96"/>
      <c r="S130" s="96"/>
      <c r="T130" s="96"/>
      <c r="U130" s="96"/>
      <c r="V130" s="96"/>
      <c r="W130" s="96"/>
      <c r="X130" s="96"/>
      <c r="Y130" s="96"/>
      <c r="Z130" s="96"/>
      <c r="AA130" s="96"/>
      <c r="AB130" s="96"/>
      <c r="AC130" s="96"/>
      <c r="AD130" s="96"/>
      <c r="AE130" s="96"/>
      <c r="AF130" s="96"/>
      <c r="AG130" s="96"/>
      <c r="AH130" s="96"/>
      <c r="AI130" s="96"/>
      <c r="AJ130" s="96"/>
      <c r="AK130" s="29"/>
      <c r="AL130" s="28"/>
      <c r="AM130" s="28"/>
      <c r="AN130" s="28"/>
      <c r="AP130" s="13"/>
    </row>
    <row r="131" spans="2:42" ht="12" customHeight="1">
      <c r="B131" s="96"/>
      <c r="C131" s="96"/>
      <c r="D131" s="96"/>
      <c r="E131" s="96"/>
      <c r="F131" s="91"/>
      <c r="G131" s="91"/>
      <c r="H131" s="91"/>
      <c r="I131" s="91"/>
      <c r="J131" s="91"/>
      <c r="K131" s="91"/>
      <c r="L131" s="91"/>
      <c r="M131" s="91"/>
      <c r="N131" s="91"/>
      <c r="O131" s="91"/>
      <c r="P131" s="96"/>
      <c r="Q131" s="96"/>
      <c r="R131" s="96"/>
      <c r="S131" s="96"/>
      <c r="T131" s="96"/>
      <c r="U131" s="96"/>
      <c r="V131" s="96"/>
      <c r="W131" s="96"/>
      <c r="X131" s="96"/>
      <c r="Y131" s="96"/>
      <c r="Z131" s="96"/>
      <c r="AA131" s="96"/>
      <c r="AB131" s="96"/>
      <c r="AC131" s="96"/>
      <c r="AD131" s="96"/>
      <c r="AE131" s="96"/>
      <c r="AF131" s="96"/>
      <c r="AG131" s="96"/>
      <c r="AH131" s="96"/>
      <c r="AI131" s="96"/>
      <c r="AJ131" s="96"/>
      <c r="AK131" s="29"/>
      <c r="AL131" s="28"/>
      <c r="AM131" s="28"/>
      <c r="AN131" s="28"/>
      <c r="AP131" s="13"/>
    </row>
    <row r="132" spans="2:42" ht="12" customHeight="1">
      <c r="B132" s="96"/>
      <c r="C132" s="96"/>
      <c r="D132" s="96"/>
      <c r="E132" s="96"/>
      <c r="F132" s="91"/>
      <c r="G132" s="91"/>
      <c r="H132" s="91"/>
      <c r="I132" s="91"/>
      <c r="J132" s="91"/>
      <c r="K132" s="91"/>
      <c r="L132" s="91"/>
      <c r="M132" s="91"/>
      <c r="N132" s="91"/>
      <c r="O132" s="91"/>
      <c r="P132" s="96"/>
      <c r="Q132" s="96"/>
      <c r="R132" s="96"/>
      <c r="S132" s="96"/>
      <c r="T132" s="96"/>
      <c r="U132" s="96"/>
      <c r="V132" s="96"/>
      <c r="W132" s="96"/>
      <c r="X132" s="96"/>
      <c r="Y132" s="96"/>
      <c r="Z132" s="96"/>
      <c r="AA132" s="96"/>
      <c r="AB132" s="96"/>
      <c r="AC132" s="96"/>
      <c r="AD132" s="96"/>
      <c r="AE132" s="96"/>
      <c r="AF132" s="96"/>
      <c r="AG132" s="96"/>
      <c r="AH132" s="96"/>
      <c r="AI132" s="96"/>
      <c r="AJ132" s="96"/>
      <c r="AK132" s="29"/>
      <c r="AL132" s="28"/>
      <c r="AM132" s="28"/>
      <c r="AN132" s="28"/>
      <c r="AP132" s="13"/>
    </row>
    <row r="133" spans="2:42" ht="12" customHeight="1">
      <c r="B133" s="96"/>
      <c r="C133" s="96"/>
      <c r="D133" s="96"/>
      <c r="E133" s="96"/>
      <c r="F133" s="91"/>
      <c r="G133" s="91"/>
      <c r="H133" s="91"/>
      <c r="I133" s="91"/>
      <c r="J133" s="91"/>
      <c r="K133" s="91"/>
      <c r="L133" s="91"/>
      <c r="M133" s="91"/>
      <c r="N133" s="91"/>
      <c r="O133" s="91"/>
      <c r="P133" s="96"/>
      <c r="Q133" s="96"/>
      <c r="R133" s="96"/>
      <c r="S133" s="96"/>
      <c r="T133" s="96"/>
      <c r="U133" s="96"/>
      <c r="V133" s="96"/>
      <c r="W133" s="96"/>
      <c r="X133" s="96"/>
      <c r="Y133" s="96"/>
      <c r="Z133" s="96"/>
      <c r="AA133" s="96"/>
      <c r="AB133" s="96"/>
      <c r="AC133" s="96"/>
      <c r="AD133" s="96"/>
      <c r="AE133" s="96"/>
      <c r="AF133" s="96"/>
      <c r="AG133" s="96"/>
      <c r="AH133" s="96"/>
      <c r="AI133" s="96"/>
      <c r="AJ133" s="96"/>
      <c r="AK133" s="29"/>
      <c r="AL133" s="28"/>
      <c r="AM133" s="28"/>
      <c r="AN133" s="28"/>
      <c r="AP133" s="13"/>
    </row>
    <row r="134" spans="2:42" ht="12" customHeight="1">
      <c r="B134" s="96"/>
      <c r="C134" s="96"/>
      <c r="D134" s="96"/>
      <c r="E134" s="96"/>
      <c r="F134" s="91"/>
      <c r="G134" s="91"/>
      <c r="H134" s="91"/>
      <c r="I134" s="91"/>
      <c r="J134" s="91"/>
      <c r="K134" s="91"/>
      <c r="L134" s="91"/>
      <c r="M134" s="91"/>
      <c r="N134" s="91"/>
      <c r="O134" s="91"/>
      <c r="P134" s="96"/>
      <c r="Q134" s="96"/>
      <c r="R134" s="96"/>
      <c r="S134" s="96"/>
      <c r="T134" s="96"/>
      <c r="U134" s="96"/>
      <c r="V134" s="96"/>
      <c r="W134" s="96"/>
      <c r="X134" s="96"/>
      <c r="Y134" s="96"/>
      <c r="Z134" s="96"/>
      <c r="AA134" s="96"/>
      <c r="AB134" s="96"/>
      <c r="AC134" s="96"/>
      <c r="AD134" s="96"/>
      <c r="AE134" s="96"/>
      <c r="AF134" s="96"/>
      <c r="AG134" s="96"/>
      <c r="AH134" s="96"/>
      <c r="AI134" s="96"/>
      <c r="AJ134" s="96"/>
      <c r="AK134" s="29"/>
      <c r="AL134" s="28"/>
      <c r="AM134" s="28"/>
      <c r="AN134" s="28"/>
      <c r="AP134" s="13"/>
    </row>
    <row r="135" spans="2:42" ht="12" customHeight="1">
      <c r="B135" s="96"/>
      <c r="C135" s="96"/>
      <c r="D135" s="96"/>
      <c r="E135" s="96"/>
      <c r="F135" s="91"/>
      <c r="G135" s="91"/>
      <c r="H135" s="91"/>
      <c r="I135" s="91"/>
      <c r="J135" s="91"/>
      <c r="K135" s="91"/>
      <c r="L135" s="91"/>
      <c r="M135" s="91"/>
      <c r="N135" s="91"/>
      <c r="O135" s="91"/>
      <c r="P135" s="96"/>
      <c r="Q135" s="96"/>
      <c r="R135" s="96"/>
      <c r="S135" s="96"/>
      <c r="T135" s="96"/>
      <c r="U135" s="96"/>
      <c r="V135" s="96"/>
      <c r="W135" s="96"/>
      <c r="X135" s="96"/>
      <c r="Y135" s="96"/>
      <c r="Z135" s="96"/>
      <c r="AA135" s="96"/>
      <c r="AB135" s="96"/>
      <c r="AC135" s="96"/>
      <c r="AD135" s="96"/>
      <c r="AE135" s="96"/>
      <c r="AF135" s="96"/>
      <c r="AG135" s="96"/>
      <c r="AH135" s="96"/>
      <c r="AI135" s="96"/>
      <c r="AJ135" s="96"/>
      <c r="AK135" s="29"/>
      <c r="AL135" s="28"/>
      <c r="AM135" s="28"/>
      <c r="AN135" s="28"/>
      <c r="AP135" s="13"/>
    </row>
    <row r="136" spans="2:42" ht="12" customHeight="1">
      <c r="B136" s="96"/>
      <c r="C136" s="96"/>
      <c r="D136" s="96"/>
      <c r="E136" s="96"/>
      <c r="F136" s="91"/>
      <c r="G136" s="91"/>
      <c r="H136" s="91"/>
      <c r="I136" s="91"/>
      <c r="J136" s="91"/>
      <c r="K136" s="91"/>
      <c r="L136" s="91"/>
      <c r="M136" s="91"/>
      <c r="N136" s="91"/>
      <c r="O136" s="91"/>
      <c r="P136" s="96"/>
      <c r="Q136" s="96"/>
      <c r="R136" s="96"/>
      <c r="S136" s="96"/>
      <c r="T136" s="96"/>
      <c r="U136" s="96"/>
      <c r="V136" s="96"/>
      <c r="W136" s="96"/>
      <c r="X136" s="96"/>
      <c r="Y136" s="96"/>
      <c r="Z136" s="96"/>
      <c r="AA136" s="96"/>
      <c r="AB136" s="96"/>
      <c r="AC136" s="96"/>
      <c r="AD136" s="96"/>
      <c r="AE136" s="96"/>
      <c r="AF136" s="96"/>
      <c r="AG136" s="96"/>
      <c r="AH136" s="96"/>
      <c r="AI136" s="96"/>
      <c r="AJ136" s="96"/>
      <c r="AK136" s="29"/>
      <c r="AL136" s="28"/>
      <c r="AM136" s="28"/>
      <c r="AN136" s="28"/>
      <c r="AP136" s="13"/>
    </row>
    <row r="137" spans="2:42" ht="12" customHeight="1">
      <c r="B137" s="96"/>
      <c r="C137" s="96"/>
      <c r="D137" s="96"/>
      <c r="E137" s="96"/>
      <c r="F137" s="91"/>
      <c r="G137" s="91"/>
      <c r="H137" s="91"/>
      <c r="I137" s="91"/>
      <c r="J137" s="91"/>
      <c r="K137" s="91"/>
      <c r="L137" s="91"/>
      <c r="M137" s="91"/>
      <c r="N137" s="91"/>
      <c r="O137" s="91"/>
      <c r="P137" s="96"/>
      <c r="Q137" s="96"/>
      <c r="R137" s="96"/>
      <c r="S137" s="96"/>
      <c r="T137" s="96"/>
      <c r="U137" s="96"/>
      <c r="V137" s="96"/>
      <c r="W137" s="96"/>
      <c r="X137" s="96"/>
      <c r="Y137" s="96"/>
      <c r="Z137" s="96"/>
      <c r="AA137" s="96"/>
      <c r="AB137" s="96"/>
      <c r="AC137" s="96"/>
      <c r="AD137" s="96"/>
      <c r="AE137" s="96"/>
      <c r="AF137" s="96"/>
      <c r="AG137" s="96"/>
      <c r="AH137" s="96"/>
      <c r="AI137" s="96"/>
      <c r="AJ137" s="96"/>
      <c r="AK137" s="29"/>
      <c r="AL137" s="28"/>
      <c r="AM137" s="28"/>
      <c r="AN137" s="28"/>
      <c r="AP137" s="13"/>
    </row>
    <row r="138" spans="2:42" ht="12" customHeight="1">
      <c r="B138" s="96"/>
      <c r="C138" s="96"/>
      <c r="D138" s="96"/>
      <c r="E138" s="96"/>
      <c r="F138" s="91"/>
      <c r="G138" s="91"/>
      <c r="H138" s="91"/>
      <c r="I138" s="91"/>
      <c r="J138" s="91"/>
      <c r="K138" s="91"/>
      <c r="L138" s="91"/>
      <c r="M138" s="91"/>
      <c r="N138" s="91"/>
      <c r="O138" s="91"/>
      <c r="P138" s="96"/>
      <c r="Q138" s="96"/>
      <c r="R138" s="96"/>
      <c r="S138" s="96"/>
      <c r="T138" s="96"/>
      <c r="U138" s="96"/>
      <c r="V138" s="96"/>
      <c r="W138" s="96"/>
      <c r="X138" s="96"/>
      <c r="Y138" s="96"/>
      <c r="Z138" s="96"/>
      <c r="AA138" s="96"/>
      <c r="AB138" s="96"/>
      <c r="AC138" s="96"/>
      <c r="AD138" s="96"/>
      <c r="AE138" s="96"/>
      <c r="AF138" s="96"/>
      <c r="AG138" s="96"/>
      <c r="AH138" s="96"/>
      <c r="AI138" s="96"/>
      <c r="AJ138" s="96"/>
      <c r="AK138" s="29"/>
      <c r="AL138" s="28"/>
      <c r="AM138" s="28"/>
      <c r="AN138" s="28"/>
      <c r="AP138" s="13"/>
    </row>
    <row r="139" spans="2:42" ht="12" customHeight="1">
      <c r="B139" s="96"/>
      <c r="C139" s="96"/>
      <c r="D139" s="96"/>
      <c r="E139" s="96"/>
      <c r="F139" s="91"/>
      <c r="G139" s="91"/>
      <c r="H139" s="91"/>
      <c r="I139" s="91"/>
      <c r="J139" s="91"/>
      <c r="K139" s="91"/>
      <c r="L139" s="91"/>
      <c r="M139" s="91"/>
      <c r="N139" s="91"/>
      <c r="O139" s="91"/>
      <c r="P139" s="96"/>
      <c r="Q139" s="96"/>
      <c r="R139" s="96"/>
      <c r="S139" s="96"/>
      <c r="T139" s="96"/>
      <c r="U139" s="96"/>
      <c r="V139" s="96"/>
      <c r="W139" s="96"/>
      <c r="X139" s="96"/>
      <c r="Y139" s="96"/>
      <c r="Z139" s="96"/>
      <c r="AA139" s="96"/>
      <c r="AB139" s="96"/>
      <c r="AC139" s="96"/>
      <c r="AD139" s="96"/>
      <c r="AE139" s="96"/>
      <c r="AF139" s="96"/>
      <c r="AG139" s="96"/>
      <c r="AH139" s="96"/>
      <c r="AI139" s="96"/>
      <c r="AJ139" s="96"/>
      <c r="AK139" s="29"/>
      <c r="AL139" s="28"/>
      <c r="AM139" s="28"/>
      <c r="AN139" s="28"/>
      <c r="AP139" s="13"/>
    </row>
    <row r="140" spans="2:42" ht="12" customHeight="1">
      <c r="B140" s="96"/>
      <c r="C140" s="96"/>
      <c r="D140" s="96"/>
      <c r="E140" s="96"/>
      <c r="F140" s="91"/>
      <c r="G140" s="91"/>
      <c r="H140" s="91"/>
      <c r="I140" s="91"/>
      <c r="J140" s="91"/>
      <c r="K140" s="91"/>
      <c r="L140" s="91"/>
      <c r="M140" s="91"/>
      <c r="N140" s="91"/>
      <c r="O140" s="91"/>
      <c r="P140" s="96"/>
      <c r="Q140" s="96"/>
      <c r="R140" s="96"/>
      <c r="S140" s="96"/>
      <c r="T140" s="96"/>
      <c r="U140" s="96"/>
      <c r="V140" s="96"/>
      <c r="W140" s="96"/>
      <c r="X140" s="96"/>
      <c r="Y140" s="96"/>
      <c r="Z140" s="96"/>
      <c r="AA140" s="96"/>
      <c r="AB140" s="96"/>
      <c r="AC140" s="96"/>
      <c r="AD140" s="96"/>
      <c r="AE140" s="96"/>
      <c r="AF140" s="96"/>
      <c r="AG140" s="96"/>
      <c r="AH140" s="96"/>
      <c r="AI140" s="96"/>
      <c r="AJ140" s="96"/>
      <c r="AK140" s="29"/>
      <c r="AL140" s="28"/>
      <c r="AM140" s="28"/>
      <c r="AN140" s="28"/>
      <c r="AP140" s="13"/>
    </row>
    <row r="141" spans="2:42" ht="12" customHeight="1">
      <c r="B141" s="96"/>
      <c r="C141" s="96"/>
      <c r="D141" s="96"/>
      <c r="E141" s="96"/>
      <c r="F141" s="91"/>
      <c r="G141" s="91"/>
      <c r="H141" s="91"/>
      <c r="I141" s="91"/>
      <c r="J141" s="91"/>
      <c r="K141" s="91"/>
      <c r="L141" s="91"/>
      <c r="M141" s="91"/>
      <c r="N141" s="91"/>
      <c r="O141" s="91"/>
      <c r="P141" s="96"/>
      <c r="Q141" s="96"/>
      <c r="R141" s="96"/>
      <c r="S141" s="96"/>
      <c r="T141" s="96"/>
      <c r="U141" s="96"/>
      <c r="V141" s="96"/>
      <c r="W141" s="96"/>
      <c r="X141" s="96"/>
      <c r="Y141" s="96"/>
      <c r="Z141" s="96"/>
      <c r="AA141" s="96"/>
      <c r="AB141" s="96"/>
      <c r="AC141" s="96"/>
      <c r="AD141" s="96"/>
      <c r="AE141" s="96"/>
      <c r="AF141" s="96"/>
      <c r="AG141" s="96"/>
      <c r="AH141" s="96"/>
      <c r="AI141" s="96"/>
      <c r="AJ141" s="96"/>
      <c r="AK141" s="29"/>
      <c r="AL141" s="28"/>
      <c r="AM141" s="28"/>
      <c r="AN141" s="28"/>
      <c r="AP141" s="13"/>
    </row>
    <row r="142" spans="2:42" ht="12" customHeight="1">
      <c r="B142" s="96"/>
      <c r="C142" s="96"/>
      <c r="D142" s="96"/>
      <c r="E142" s="96"/>
      <c r="F142" s="91"/>
      <c r="G142" s="91"/>
      <c r="H142" s="91"/>
      <c r="I142" s="91"/>
      <c r="J142" s="91"/>
      <c r="K142" s="91"/>
      <c r="L142" s="91"/>
      <c r="M142" s="91"/>
      <c r="N142" s="91"/>
      <c r="O142" s="91"/>
      <c r="P142" s="96"/>
      <c r="Q142" s="96"/>
      <c r="R142" s="96"/>
      <c r="S142" s="96"/>
      <c r="T142" s="96"/>
      <c r="U142" s="96"/>
      <c r="V142" s="96"/>
      <c r="W142" s="96"/>
      <c r="X142" s="96"/>
      <c r="Y142" s="96"/>
      <c r="Z142" s="96"/>
      <c r="AA142" s="96"/>
      <c r="AB142" s="96"/>
      <c r="AC142" s="96"/>
      <c r="AD142" s="96"/>
      <c r="AE142" s="96"/>
      <c r="AF142" s="96"/>
      <c r="AG142" s="96"/>
      <c r="AH142" s="96"/>
      <c r="AI142" s="96"/>
      <c r="AJ142" s="96"/>
      <c r="AK142" s="29"/>
      <c r="AL142" s="28"/>
      <c r="AM142" s="28"/>
      <c r="AN142" s="28"/>
      <c r="AP142" s="13"/>
    </row>
    <row r="143" spans="2:42" ht="12" customHeight="1">
      <c r="B143" s="96"/>
      <c r="C143" s="96"/>
      <c r="D143" s="96"/>
      <c r="E143" s="96"/>
      <c r="F143" s="91"/>
      <c r="G143" s="91"/>
      <c r="H143" s="91"/>
      <c r="I143" s="91"/>
      <c r="J143" s="91"/>
      <c r="K143" s="91"/>
      <c r="L143" s="91"/>
      <c r="M143" s="91"/>
      <c r="N143" s="91"/>
      <c r="O143" s="91"/>
      <c r="P143" s="96"/>
      <c r="Q143" s="96"/>
      <c r="R143" s="96"/>
      <c r="S143" s="96"/>
      <c r="T143" s="96"/>
      <c r="U143" s="96"/>
      <c r="V143" s="96"/>
      <c r="W143" s="96"/>
      <c r="X143" s="96"/>
      <c r="Y143" s="96"/>
      <c r="Z143" s="96"/>
      <c r="AA143" s="96"/>
      <c r="AB143" s="96"/>
      <c r="AC143" s="96"/>
      <c r="AD143" s="96"/>
      <c r="AE143" s="96"/>
      <c r="AF143" s="96"/>
      <c r="AG143" s="96"/>
      <c r="AH143" s="96"/>
      <c r="AI143" s="96"/>
      <c r="AJ143" s="96"/>
      <c r="AK143" s="29"/>
      <c r="AL143" s="28"/>
      <c r="AM143" s="28"/>
      <c r="AN143" s="28"/>
      <c r="AP143" s="13"/>
    </row>
    <row r="144" spans="2:42" ht="12" customHeight="1">
      <c r="B144" s="96"/>
      <c r="C144" s="96"/>
      <c r="D144" s="96"/>
      <c r="E144" s="96"/>
      <c r="F144" s="91"/>
      <c r="G144" s="91"/>
      <c r="H144" s="91"/>
      <c r="I144" s="91"/>
      <c r="J144" s="91"/>
      <c r="K144" s="91"/>
      <c r="L144" s="91"/>
      <c r="M144" s="91"/>
      <c r="N144" s="91"/>
      <c r="O144" s="91"/>
      <c r="P144" s="96"/>
      <c r="Q144" s="96"/>
      <c r="R144" s="96"/>
      <c r="S144" s="96"/>
      <c r="T144" s="96"/>
      <c r="U144" s="96"/>
      <c r="V144" s="96"/>
      <c r="W144" s="96"/>
      <c r="X144" s="96"/>
      <c r="Y144" s="96"/>
      <c r="Z144" s="96"/>
      <c r="AA144" s="96"/>
      <c r="AB144" s="96"/>
      <c r="AC144" s="96"/>
      <c r="AD144" s="96"/>
      <c r="AE144" s="96"/>
      <c r="AF144" s="96"/>
      <c r="AG144" s="96"/>
      <c r="AH144" s="96"/>
      <c r="AI144" s="96"/>
      <c r="AJ144" s="96"/>
      <c r="AK144" s="29"/>
      <c r="AL144" s="28"/>
      <c r="AM144" s="28"/>
      <c r="AN144" s="28"/>
      <c r="AP144" s="13"/>
    </row>
    <row r="145" spans="2:42" ht="12" customHeight="1">
      <c r="B145" s="96"/>
      <c r="C145" s="96"/>
      <c r="D145" s="96"/>
      <c r="E145" s="96"/>
      <c r="F145" s="91"/>
      <c r="G145" s="91"/>
      <c r="H145" s="91"/>
      <c r="I145" s="91"/>
      <c r="J145" s="91"/>
      <c r="K145" s="91"/>
      <c r="L145" s="91"/>
      <c r="M145" s="91"/>
      <c r="N145" s="91"/>
      <c r="O145" s="91"/>
      <c r="P145" s="96"/>
      <c r="Q145" s="96"/>
      <c r="R145" s="96"/>
      <c r="S145" s="96"/>
      <c r="T145" s="96"/>
      <c r="U145" s="96"/>
      <c r="V145" s="96"/>
      <c r="W145" s="96"/>
      <c r="X145" s="96"/>
      <c r="Y145" s="96"/>
      <c r="Z145" s="96"/>
      <c r="AA145" s="96"/>
      <c r="AB145" s="96"/>
      <c r="AC145" s="96"/>
      <c r="AD145" s="96"/>
      <c r="AE145" s="96"/>
      <c r="AF145" s="96"/>
      <c r="AG145" s="96"/>
      <c r="AH145" s="96"/>
      <c r="AI145" s="96"/>
      <c r="AJ145" s="96"/>
      <c r="AK145" s="29"/>
      <c r="AL145" s="28"/>
      <c r="AM145" s="28"/>
      <c r="AN145" s="28"/>
      <c r="AP145" s="13"/>
    </row>
    <row r="146" spans="2:42" ht="12" customHeight="1">
      <c r="B146" s="96"/>
      <c r="C146" s="96"/>
      <c r="D146" s="96"/>
      <c r="E146" s="96"/>
      <c r="F146" s="91"/>
      <c r="G146" s="91"/>
      <c r="H146" s="91"/>
      <c r="I146" s="91"/>
      <c r="J146" s="91"/>
      <c r="K146" s="91"/>
      <c r="L146" s="91"/>
      <c r="M146" s="91"/>
      <c r="N146" s="91"/>
      <c r="O146" s="91"/>
      <c r="P146" s="96"/>
      <c r="Q146" s="96"/>
      <c r="R146" s="96"/>
      <c r="S146" s="96"/>
      <c r="T146" s="96"/>
      <c r="U146" s="96"/>
      <c r="V146" s="96"/>
      <c r="W146" s="96"/>
      <c r="X146" s="96"/>
      <c r="Y146" s="96"/>
      <c r="Z146" s="96"/>
      <c r="AA146" s="96"/>
      <c r="AB146" s="96"/>
      <c r="AC146" s="96"/>
      <c r="AD146" s="96"/>
      <c r="AE146" s="96"/>
      <c r="AF146" s="96"/>
      <c r="AG146" s="96"/>
      <c r="AH146" s="96"/>
      <c r="AI146" s="96"/>
      <c r="AJ146" s="96"/>
      <c r="AK146" s="29"/>
      <c r="AL146" s="28"/>
      <c r="AM146" s="28"/>
      <c r="AN146" s="28"/>
      <c r="AP146" s="13"/>
    </row>
    <row r="147" spans="2:42" ht="12" customHeight="1">
      <c r="B147" s="96"/>
      <c r="C147" s="96"/>
      <c r="D147" s="96"/>
      <c r="E147" s="96"/>
      <c r="F147" s="91"/>
      <c r="G147" s="91"/>
      <c r="H147" s="91"/>
      <c r="I147" s="91"/>
      <c r="J147" s="91"/>
      <c r="K147" s="91"/>
      <c r="L147" s="91"/>
      <c r="M147" s="91"/>
      <c r="N147" s="28"/>
      <c r="O147" s="28"/>
      <c r="P147" s="28"/>
      <c r="Q147" s="28"/>
      <c r="R147" s="28"/>
      <c r="S147" s="96"/>
      <c r="T147" s="96"/>
      <c r="U147" s="96"/>
      <c r="V147" s="96"/>
      <c r="W147" s="96"/>
      <c r="X147" s="96"/>
      <c r="Y147" s="96"/>
      <c r="Z147" s="96"/>
      <c r="AA147" s="96"/>
      <c r="AB147" s="96"/>
      <c r="AC147" s="96"/>
      <c r="AD147" s="96"/>
      <c r="AE147" s="96"/>
      <c r="AF147" s="96"/>
      <c r="AG147" s="96"/>
      <c r="AH147" s="96"/>
      <c r="AI147" s="96"/>
      <c r="AJ147" s="96"/>
      <c r="AK147" s="29"/>
      <c r="AL147" s="28"/>
      <c r="AM147" s="28"/>
      <c r="AN147" s="28"/>
      <c r="AP147" s="13"/>
    </row>
    <row r="148" spans="2:42" ht="12" customHeight="1">
      <c r="B148" s="96"/>
      <c r="C148" s="96"/>
      <c r="D148" s="96"/>
      <c r="E148" s="96"/>
      <c r="F148" s="91"/>
      <c r="G148" s="91"/>
      <c r="H148" s="91"/>
      <c r="I148" s="91"/>
      <c r="J148" s="91"/>
      <c r="K148" s="91"/>
      <c r="L148" s="91"/>
      <c r="M148" s="91"/>
      <c r="N148" s="28"/>
      <c r="O148" s="28"/>
      <c r="P148" s="28"/>
      <c r="Q148" s="28"/>
      <c r="R148" s="28"/>
      <c r="S148" s="96"/>
      <c r="T148" s="96"/>
      <c r="U148" s="96"/>
      <c r="V148" s="96"/>
      <c r="W148" s="96"/>
      <c r="X148" s="96"/>
      <c r="Y148" s="96"/>
      <c r="Z148" s="96"/>
      <c r="AA148" s="96"/>
      <c r="AB148" s="96"/>
      <c r="AC148" s="96"/>
      <c r="AD148" s="96"/>
      <c r="AE148" s="96"/>
      <c r="AF148" s="96"/>
      <c r="AG148" s="96"/>
      <c r="AH148" s="96"/>
      <c r="AI148" s="96"/>
      <c r="AJ148" s="96"/>
      <c r="AK148" s="29"/>
      <c r="AL148" s="28"/>
      <c r="AM148" s="28"/>
      <c r="AN148" s="28"/>
      <c r="AP148" s="13"/>
    </row>
    <row r="149" spans="2:42" ht="12" customHeight="1">
      <c r="B149" s="96"/>
      <c r="C149" s="96"/>
      <c r="D149" s="96"/>
      <c r="E149" s="96"/>
      <c r="F149" s="91"/>
      <c r="G149" s="91"/>
      <c r="H149" s="91"/>
      <c r="I149" s="91"/>
      <c r="J149" s="91"/>
      <c r="K149" s="91"/>
      <c r="L149" s="91"/>
      <c r="M149" s="91"/>
      <c r="N149" s="91"/>
      <c r="O149" s="96"/>
      <c r="P149" s="96"/>
      <c r="Q149" s="96"/>
      <c r="R149" s="28"/>
      <c r="S149" s="96"/>
      <c r="T149" s="96"/>
      <c r="U149" s="96"/>
      <c r="V149" s="96"/>
      <c r="W149" s="96"/>
      <c r="X149" s="96"/>
      <c r="Y149" s="96"/>
      <c r="Z149" s="96"/>
      <c r="AA149" s="96"/>
      <c r="AB149" s="96"/>
      <c r="AC149" s="96"/>
      <c r="AD149" s="96"/>
      <c r="AE149" s="96"/>
      <c r="AF149" s="96"/>
      <c r="AG149" s="96"/>
      <c r="AH149" s="96"/>
      <c r="AI149" s="96"/>
      <c r="AJ149" s="96"/>
      <c r="AK149" s="29"/>
      <c r="AL149" s="28"/>
      <c r="AM149" s="28"/>
      <c r="AN149" s="28"/>
      <c r="AP149" s="13"/>
    </row>
    <row r="150" spans="2:42" ht="12" customHeight="1">
      <c r="B150" s="96"/>
      <c r="C150" s="96"/>
      <c r="D150" s="96"/>
      <c r="E150" s="96"/>
      <c r="F150" s="91"/>
      <c r="G150" s="91"/>
      <c r="H150" s="91"/>
      <c r="I150" s="91"/>
      <c r="J150" s="91"/>
      <c r="K150" s="91"/>
      <c r="L150" s="91"/>
      <c r="M150" s="91"/>
      <c r="N150" s="91"/>
      <c r="O150" s="96"/>
      <c r="P150" s="96"/>
      <c r="Q150" s="96"/>
      <c r="R150" s="28"/>
      <c r="S150" s="96"/>
      <c r="T150" s="96"/>
      <c r="U150" s="96"/>
      <c r="V150" s="96"/>
      <c r="W150" s="96"/>
      <c r="X150" s="96"/>
      <c r="Y150" s="96"/>
      <c r="Z150" s="96"/>
      <c r="AA150" s="96"/>
      <c r="AB150" s="96"/>
      <c r="AC150" s="96"/>
      <c r="AD150" s="96"/>
      <c r="AE150" s="96"/>
      <c r="AF150" s="96"/>
      <c r="AG150" s="96"/>
      <c r="AH150" s="96"/>
      <c r="AI150" s="96"/>
      <c r="AJ150" s="96"/>
      <c r="AK150" s="29"/>
      <c r="AL150" s="28"/>
      <c r="AM150" s="28"/>
      <c r="AN150" s="28"/>
      <c r="AP150" s="13"/>
    </row>
    <row r="151" spans="2:42" ht="12" customHeight="1">
      <c r="B151" s="96"/>
      <c r="C151" s="96"/>
      <c r="D151" s="96"/>
      <c r="E151" s="96"/>
      <c r="F151" s="91"/>
      <c r="G151" s="91"/>
      <c r="H151" s="91"/>
      <c r="I151" s="91"/>
      <c r="J151" s="91"/>
      <c r="K151" s="91"/>
      <c r="L151" s="91"/>
      <c r="M151" s="91"/>
      <c r="N151" s="92"/>
      <c r="O151" s="96"/>
      <c r="P151" s="96"/>
      <c r="Q151" s="96"/>
      <c r="R151" s="96"/>
      <c r="S151" s="96"/>
      <c r="T151" s="96"/>
      <c r="U151" s="96"/>
      <c r="V151" s="96"/>
      <c r="W151" s="96"/>
      <c r="X151" s="96"/>
      <c r="Y151" s="96"/>
      <c r="Z151" s="96"/>
      <c r="AA151" s="96"/>
      <c r="AB151" s="96"/>
      <c r="AC151" s="96"/>
      <c r="AD151" s="96"/>
      <c r="AE151" s="96"/>
      <c r="AF151" s="96"/>
      <c r="AG151" s="96"/>
      <c r="AH151" s="96"/>
      <c r="AI151" s="96"/>
      <c r="AJ151" s="96"/>
      <c r="AK151" s="29"/>
      <c r="AL151" s="28"/>
      <c r="AM151" s="28"/>
      <c r="AN151" s="28"/>
      <c r="AP151" s="13"/>
    </row>
    <row r="152" spans="2:42" ht="12" customHeight="1">
      <c r="B152" s="96"/>
      <c r="C152" s="96"/>
      <c r="D152" s="96"/>
      <c r="E152" s="96"/>
      <c r="F152" s="91"/>
      <c r="G152" s="91"/>
      <c r="H152" s="91"/>
      <c r="I152" s="91"/>
      <c r="J152" s="91"/>
      <c r="K152" s="91"/>
      <c r="L152" s="91"/>
      <c r="M152" s="91"/>
      <c r="N152" s="94"/>
      <c r="O152" s="96"/>
      <c r="P152" s="96"/>
      <c r="Q152" s="96"/>
      <c r="R152" s="96"/>
      <c r="S152" s="96"/>
      <c r="T152" s="96"/>
      <c r="U152" s="96"/>
      <c r="V152" s="96"/>
      <c r="W152" s="96"/>
      <c r="X152" s="96"/>
      <c r="Y152" s="96"/>
      <c r="Z152" s="96"/>
      <c r="AA152" s="96"/>
      <c r="AB152" s="96"/>
      <c r="AC152" s="96"/>
      <c r="AD152" s="96"/>
      <c r="AE152" s="96"/>
      <c r="AF152" s="96"/>
      <c r="AG152" s="96"/>
      <c r="AH152" s="96"/>
      <c r="AI152" s="96"/>
      <c r="AJ152" s="96"/>
      <c r="AK152" s="29"/>
      <c r="AL152" s="28"/>
      <c r="AM152" s="28"/>
      <c r="AN152" s="28"/>
      <c r="AP152" s="13"/>
    </row>
    <row r="153" spans="2:42" ht="12" customHeight="1">
      <c r="B153" s="96"/>
      <c r="C153" s="96"/>
      <c r="D153" s="96"/>
      <c r="E153" s="96"/>
      <c r="F153" s="91"/>
      <c r="G153" s="91"/>
      <c r="H153" s="91"/>
      <c r="I153" s="91"/>
      <c r="J153" s="91"/>
      <c r="K153" s="91"/>
      <c r="L153" s="91"/>
      <c r="M153" s="91"/>
      <c r="N153" s="91"/>
      <c r="O153" s="95"/>
      <c r="P153" s="96"/>
      <c r="Q153" s="96"/>
      <c r="R153" s="96"/>
      <c r="S153" s="96"/>
      <c r="T153" s="96"/>
      <c r="U153" s="96"/>
      <c r="V153" s="96"/>
      <c r="W153" s="96"/>
      <c r="X153" s="96"/>
      <c r="Y153" s="96"/>
      <c r="Z153" s="96"/>
      <c r="AA153" s="96"/>
      <c r="AB153" s="96"/>
      <c r="AC153" s="96"/>
      <c r="AD153" s="96"/>
      <c r="AE153" s="96"/>
      <c r="AF153" s="96"/>
      <c r="AG153" s="96"/>
      <c r="AH153" s="96"/>
      <c r="AI153" s="96"/>
      <c r="AJ153" s="96"/>
      <c r="AK153" s="29"/>
      <c r="AL153" s="28"/>
      <c r="AM153" s="28"/>
      <c r="AN153" s="28"/>
      <c r="AP153" s="13"/>
    </row>
    <row r="154" spans="2:42" ht="12" customHeight="1">
      <c r="B154" s="96"/>
      <c r="C154" s="96"/>
      <c r="D154" s="96"/>
      <c r="E154" s="96"/>
      <c r="F154" s="91"/>
      <c r="G154" s="91"/>
      <c r="H154" s="91"/>
      <c r="I154" s="91"/>
      <c r="J154" s="91"/>
      <c r="K154" s="91"/>
      <c r="L154" s="91"/>
      <c r="M154" s="91"/>
      <c r="N154" s="91"/>
      <c r="O154" s="95"/>
      <c r="P154" s="96"/>
      <c r="Q154" s="96"/>
      <c r="R154" s="96"/>
      <c r="S154" s="96"/>
      <c r="T154" s="96"/>
      <c r="U154" s="96"/>
      <c r="V154" s="96"/>
      <c r="W154" s="96"/>
      <c r="X154" s="96"/>
      <c r="Y154" s="96"/>
      <c r="Z154" s="96"/>
      <c r="AA154" s="96"/>
      <c r="AB154" s="96"/>
      <c r="AC154" s="96"/>
      <c r="AD154" s="96"/>
      <c r="AE154" s="96"/>
      <c r="AF154" s="96"/>
      <c r="AG154" s="96"/>
      <c r="AH154" s="96"/>
      <c r="AI154" s="96"/>
      <c r="AJ154" s="96"/>
      <c r="AK154" s="29"/>
      <c r="AL154" s="28"/>
      <c r="AM154" s="28"/>
      <c r="AN154" s="28"/>
      <c r="AP154" s="13"/>
    </row>
    <row r="155" spans="2:42" ht="12" customHeight="1">
      <c r="B155" s="96"/>
      <c r="C155" s="96"/>
      <c r="D155" s="96"/>
      <c r="E155" s="96"/>
      <c r="F155" s="91"/>
      <c r="G155" s="91"/>
      <c r="H155" s="91"/>
      <c r="I155" s="91"/>
      <c r="J155" s="91"/>
      <c r="K155" s="91"/>
      <c r="L155" s="91"/>
      <c r="M155" s="91"/>
      <c r="N155" s="91"/>
      <c r="O155" s="94"/>
      <c r="P155" s="96"/>
      <c r="Q155" s="96"/>
      <c r="R155" s="96"/>
      <c r="S155" s="96"/>
      <c r="T155" s="96"/>
      <c r="U155" s="96"/>
      <c r="V155" s="96"/>
      <c r="W155" s="96"/>
      <c r="X155" s="96"/>
      <c r="Y155" s="96"/>
      <c r="Z155" s="96"/>
      <c r="AA155" s="96"/>
      <c r="AB155" s="96"/>
      <c r="AC155" s="96"/>
      <c r="AD155" s="96"/>
      <c r="AE155" s="96"/>
      <c r="AF155" s="96"/>
      <c r="AG155" s="96"/>
      <c r="AH155" s="96"/>
      <c r="AI155" s="96"/>
      <c r="AJ155" s="96"/>
      <c r="AK155" s="29"/>
      <c r="AL155" s="28"/>
      <c r="AM155" s="28"/>
      <c r="AN155" s="28"/>
      <c r="AP155" s="13"/>
    </row>
    <row r="156" spans="2:42" ht="12" customHeight="1">
      <c r="B156" s="96"/>
      <c r="C156" s="96"/>
      <c r="D156" s="96"/>
      <c r="E156" s="96"/>
      <c r="F156" s="91"/>
      <c r="G156" s="91"/>
      <c r="H156" s="91"/>
      <c r="I156" s="91"/>
      <c r="J156" s="91"/>
      <c r="K156" s="91"/>
      <c r="L156" s="91"/>
      <c r="M156" s="91"/>
      <c r="N156" s="91"/>
      <c r="O156" s="94"/>
      <c r="P156" s="96"/>
      <c r="Q156" s="96"/>
      <c r="R156" s="96"/>
      <c r="S156" s="96"/>
      <c r="T156" s="96"/>
      <c r="U156" s="96"/>
      <c r="V156" s="96"/>
      <c r="W156" s="96"/>
      <c r="X156" s="96"/>
      <c r="Y156" s="96"/>
      <c r="Z156" s="96"/>
      <c r="AA156" s="96"/>
      <c r="AB156" s="96"/>
      <c r="AC156" s="96"/>
      <c r="AD156" s="96"/>
      <c r="AE156" s="96"/>
      <c r="AF156" s="96"/>
      <c r="AG156" s="96"/>
      <c r="AH156" s="96"/>
      <c r="AI156" s="96"/>
      <c r="AJ156" s="96"/>
      <c r="AK156" s="29"/>
      <c r="AL156" s="28"/>
      <c r="AM156" s="28"/>
      <c r="AN156" s="28"/>
      <c r="AP156" s="13"/>
    </row>
    <row r="157" spans="2:42" ht="12" customHeight="1">
      <c r="B157" s="96"/>
      <c r="C157" s="96"/>
      <c r="D157" s="96"/>
      <c r="E157" s="96"/>
      <c r="F157" s="91"/>
      <c r="G157" s="91"/>
      <c r="H157" s="91"/>
      <c r="I157" s="91"/>
      <c r="J157" s="91"/>
      <c r="K157" s="91"/>
      <c r="L157" s="91"/>
      <c r="M157" s="91"/>
      <c r="N157" s="91"/>
      <c r="O157" s="94"/>
      <c r="P157" s="96"/>
      <c r="Q157" s="96"/>
      <c r="R157" s="96"/>
      <c r="S157" s="96"/>
      <c r="T157" s="96"/>
      <c r="U157" s="96"/>
      <c r="V157" s="96"/>
      <c r="W157" s="96"/>
      <c r="X157" s="96"/>
      <c r="Y157" s="96"/>
      <c r="Z157" s="96"/>
      <c r="AA157" s="96"/>
      <c r="AB157" s="96"/>
      <c r="AC157" s="96"/>
      <c r="AD157" s="96"/>
      <c r="AE157" s="96"/>
      <c r="AF157" s="96"/>
      <c r="AG157" s="96"/>
      <c r="AH157" s="96"/>
      <c r="AI157" s="96"/>
      <c r="AJ157" s="96"/>
      <c r="AK157" s="29"/>
      <c r="AL157" s="28"/>
      <c r="AM157" s="28"/>
      <c r="AN157" s="28"/>
      <c r="AP157" s="13"/>
    </row>
    <row r="158" spans="2:42" ht="12" customHeight="1">
      <c r="B158" s="96"/>
      <c r="C158" s="96"/>
      <c r="D158" s="96"/>
      <c r="E158" s="96"/>
      <c r="F158" s="91"/>
      <c r="G158" s="91"/>
      <c r="H158" s="91"/>
      <c r="I158" s="91"/>
      <c r="J158" s="91"/>
      <c r="K158" s="91"/>
      <c r="L158" s="91"/>
      <c r="M158" s="91"/>
      <c r="N158" s="91"/>
      <c r="O158" s="94"/>
      <c r="P158" s="96"/>
      <c r="Q158" s="96"/>
      <c r="R158" s="96"/>
      <c r="S158" s="96"/>
      <c r="T158" s="96"/>
      <c r="U158" s="96"/>
      <c r="V158" s="96"/>
      <c r="W158" s="96"/>
      <c r="X158" s="96"/>
      <c r="Y158" s="96"/>
      <c r="Z158" s="96"/>
      <c r="AA158" s="96"/>
      <c r="AB158" s="96"/>
      <c r="AC158" s="96"/>
      <c r="AD158" s="96"/>
      <c r="AE158" s="96"/>
      <c r="AF158" s="96"/>
      <c r="AG158" s="96"/>
      <c r="AH158" s="96"/>
      <c r="AI158" s="96"/>
      <c r="AJ158" s="96"/>
      <c r="AK158" s="29"/>
      <c r="AL158" s="28"/>
      <c r="AM158" s="28"/>
      <c r="AN158" s="28"/>
      <c r="AP158" s="13"/>
    </row>
    <row r="159" spans="2:42" ht="12" customHeight="1">
      <c r="B159" s="96"/>
      <c r="C159" s="96"/>
      <c r="D159" s="96"/>
      <c r="E159" s="96"/>
      <c r="F159" s="91"/>
      <c r="G159" s="91"/>
      <c r="H159" s="91"/>
      <c r="I159" s="91"/>
      <c r="J159" s="91"/>
      <c r="K159" s="91"/>
      <c r="L159" s="91"/>
      <c r="M159" s="91"/>
      <c r="N159" s="91"/>
      <c r="O159" s="94"/>
      <c r="P159" s="96"/>
      <c r="Q159" s="96"/>
      <c r="R159" s="96"/>
      <c r="S159" s="96"/>
      <c r="T159" s="96"/>
      <c r="U159" s="96"/>
      <c r="V159" s="96"/>
      <c r="W159" s="96"/>
      <c r="X159" s="96"/>
      <c r="Y159" s="96"/>
      <c r="Z159" s="96"/>
      <c r="AA159" s="96"/>
      <c r="AB159" s="96"/>
      <c r="AC159" s="96"/>
      <c r="AD159" s="96"/>
      <c r="AE159" s="96"/>
      <c r="AF159" s="96"/>
      <c r="AG159" s="96"/>
      <c r="AH159" s="96"/>
      <c r="AI159" s="96"/>
      <c r="AJ159" s="96"/>
      <c r="AK159" s="29"/>
      <c r="AL159" s="28"/>
      <c r="AM159" s="28"/>
      <c r="AN159" s="28"/>
      <c r="AP159" s="13"/>
    </row>
    <row r="160" spans="2:42" ht="12" customHeight="1">
      <c r="B160" s="96"/>
      <c r="C160" s="96"/>
      <c r="D160" s="96"/>
      <c r="E160" s="96"/>
      <c r="F160" s="91"/>
      <c r="G160" s="91"/>
      <c r="H160" s="91"/>
      <c r="I160" s="91"/>
      <c r="J160" s="91"/>
      <c r="K160" s="91"/>
      <c r="L160" s="91"/>
      <c r="M160" s="91"/>
      <c r="N160" s="91"/>
      <c r="O160" s="94"/>
      <c r="P160" s="96"/>
      <c r="Q160" s="96"/>
      <c r="R160" s="96"/>
      <c r="S160" s="96"/>
      <c r="T160" s="96"/>
      <c r="U160" s="96"/>
      <c r="V160" s="96"/>
      <c r="W160" s="96"/>
      <c r="X160" s="96"/>
      <c r="Y160" s="96"/>
      <c r="Z160" s="96"/>
      <c r="AA160" s="96"/>
      <c r="AB160" s="96"/>
      <c r="AC160" s="96"/>
      <c r="AD160" s="96"/>
      <c r="AE160" s="96"/>
      <c r="AF160" s="96"/>
      <c r="AG160" s="96"/>
      <c r="AH160" s="96"/>
      <c r="AI160" s="96"/>
      <c r="AJ160" s="96"/>
      <c r="AK160" s="29"/>
      <c r="AL160" s="28"/>
      <c r="AM160" s="28"/>
      <c r="AN160" s="28"/>
      <c r="AP160" s="13"/>
    </row>
    <row r="161" spans="2:42" ht="12" customHeight="1">
      <c r="B161" s="96"/>
      <c r="C161" s="96"/>
      <c r="D161" s="96"/>
      <c r="E161" s="96"/>
      <c r="F161" s="91"/>
      <c r="G161" s="91"/>
      <c r="H161" s="91"/>
      <c r="I161" s="91"/>
      <c r="J161" s="91"/>
      <c r="K161" s="91"/>
      <c r="L161" s="91"/>
      <c r="M161" s="91"/>
      <c r="N161" s="91"/>
      <c r="O161" s="94"/>
      <c r="P161" s="96"/>
      <c r="Q161" s="96"/>
      <c r="R161" s="96"/>
      <c r="S161" s="96"/>
      <c r="T161" s="96"/>
      <c r="U161" s="96"/>
      <c r="V161" s="96"/>
      <c r="W161" s="96"/>
      <c r="X161" s="96"/>
      <c r="Y161" s="96"/>
      <c r="Z161" s="96"/>
      <c r="AA161" s="96"/>
      <c r="AB161" s="96"/>
      <c r="AC161" s="96"/>
      <c r="AD161" s="96"/>
      <c r="AE161" s="96"/>
      <c r="AF161" s="96"/>
      <c r="AG161" s="96"/>
      <c r="AH161" s="96"/>
      <c r="AI161" s="96"/>
      <c r="AJ161" s="96"/>
      <c r="AK161" s="29"/>
      <c r="AL161" s="28"/>
      <c r="AM161" s="28"/>
      <c r="AN161" s="28"/>
      <c r="AP161" s="13"/>
    </row>
    <row r="162" spans="2:42" ht="12" customHeight="1">
      <c r="B162" s="96"/>
      <c r="C162" s="96"/>
      <c r="D162" s="96"/>
      <c r="E162" s="96"/>
      <c r="F162" s="91"/>
      <c r="G162" s="91"/>
      <c r="H162" s="91"/>
      <c r="I162" s="91"/>
      <c r="J162" s="91"/>
      <c r="K162" s="91"/>
      <c r="L162" s="91"/>
      <c r="M162" s="91"/>
      <c r="N162" s="91"/>
      <c r="O162" s="94"/>
      <c r="P162" s="96"/>
      <c r="Q162" s="96"/>
      <c r="R162" s="96"/>
      <c r="S162" s="96"/>
      <c r="T162" s="96"/>
      <c r="U162" s="96"/>
      <c r="V162" s="96"/>
      <c r="W162" s="96"/>
      <c r="X162" s="96"/>
      <c r="Y162" s="96"/>
      <c r="Z162" s="96"/>
      <c r="AA162" s="96"/>
      <c r="AB162" s="96"/>
      <c r="AC162" s="96"/>
      <c r="AD162" s="96"/>
      <c r="AE162" s="96"/>
      <c r="AF162" s="96"/>
      <c r="AG162" s="96"/>
      <c r="AH162" s="96"/>
      <c r="AI162" s="96"/>
      <c r="AJ162" s="96"/>
      <c r="AK162" s="29"/>
      <c r="AL162" s="28"/>
      <c r="AM162" s="28"/>
      <c r="AN162" s="28"/>
      <c r="AP162" s="13"/>
    </row>
    <row r="163" spans="2:42" ht="12" customHeight="1">
      <c r="B163" s="96"/>
      <c r="C163" s="96"/>
      <c r="D163" s="96"/>
      <c r="E163" s="96"/>
      <c r="F163" s="91"/>
      <c r="G163" s="91"/>
      <c r="H163" s="91"/>
      <c r="I163" s="91"/>
      <c r="J163" s="91"/>
      <c r="K163" s="91"/>
      <c r="L163" s="91"/>
      <c r="M163" s="91"/>
      <c r="N163" s="91"/>
      <c r="O163" s="94"/>
      <c r="P163" s="96"/>
      <c r="Q163" s="96"/>
      <c r="R163" s="96"/>
      <c r="S163" s="96"/>
      <c r="T163" s="96"/>
      <c r="U163" s="96"/>
      <c r="V163" s="96"/>
      <c r="W163" s="96"/>
      <c r="X163" s="96"/>
      <c r="Y163" s="96"/>
      <c r="Z163" s="96"/>
      <c r="AA163" s="96"/>
      <c r="AB163" s="96"/>
      <c r="AC163" s="96"/>
      <c r="AD163" s="96"/>
      <c r="AE163" s="96"/>
      <c r="AF163" s="96"/>
      <c r="AG163" s="96"/>
      <c r="AH163" s="96"/>
      <c r="AI163" s="96"/>
      <c r="AJ163" s="96"/>
      <c r="AK163" s="29"/>
      <c r="AL163" s="28"/>
      <c r="AM163" s="28"/>
      <c r="AN163" s="28"/>
      <c r="AP163" s="13"/>
    </row>
    <row r="164" spans="2:42" ht="12" customHeight="1">
      <c r="B164" s="96"/>
      <c r="C164" s="96"/>
      <c r="D164" s="96"/>
      <c r="E164" s="96"/>
      <c r="F164" s="91"/>
      <c r="G164" s="91"/>
      <c r="H164" s="91"/>
      <c r="I164" s="91"/>
      <c r="J164" s="91"/>
      <c r="K164" s="91"/>
      <c r="L164" s="91"/>
      <c r="M164" s="91"/>
      <c r="N164" s="91"/>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29"/>
      <c r="AL164" s="28"/>
      <c r="AM164" s="28"/>
      <c r="AN164" s="28"/>
      <c r="AP164" s="13"/>
    </row>
    <row r="165" spans="2:42" ht="12" customHeight="1">
      <c r="B165" s="96"/>
      <c r="C165" s="96"/>
      <c r="D165" s="96"/>
      <c r="E165" s="96"/>
      <c r="F165" s="91"/>
      <c r="G165" s="91"/>
      <c r="H165" s="91"/>
      <c r="I165" s="91"/>
      <c r="J165" s="91"/>
      <c r="K165" s="91"/>
      <c r="L165" s="91"/>
      <c r="M165" s="91"/>
      <c r="N165" s="91"/>
      <c r="O165" s="96"/>
      <c r="P165" s="96"/>
      <c r="Q165" s="96"/>
      <c r="R165" s="96"/>
      <c r="S165" s="96"/>
      <c r="T165" s="96"/>
      <c r="U165" s="96"/>
      <c r="V165" s="96"/>
      <c r="W165" s="96"/>
      <c r="X165" s="96"/>
      <c r="Y165" s="96"/>
      <c r="Z165" s="96"/>
      <c r="AA165" s="96"/>
      <c r="AB165" s="96"/>
      <c r="AC165" s="96"/>
      <c r="AD165" s="96"/>
      <c r="AE165" s="96"/>
      <c r="AF165" s="96"/>
      <c r="AG165" s="96"/>
      <c r="AH165" s="96"/>
      <c r="AI165" s="96"/>
      <c r="AJ165" s="96"/>
      <c r="AK165" s="29"/>
      <c r="AL165" s="28"/>
      <c r="AM165" s="28"/>
      <c r="AN165" s="28"/>
      <c r="AP165" s="13"/>
    </row>
    <row r="166" spans="2:42" ht="12" customHeight="1">
      <c r="B166" s="96"/>
      <c r="C166" s="96"/>
      <c r="D166" s="96"/>
      <c r="E166" s="96"/>
      <c r="F166" s="91"/>
      <c r="G166" s="91"/>
      <c r="H166" s="91"/>
      <c r="I166" s="91"/>
      <c r="J166" s="91"/>
      <c r="K166" s="91"/>
      <c r="L166" s="91"/>
      <c r="M166" s="91"/>
      <c r="N166" s="91"/>
      <c r="O166" s="96"/>
      <c r="P166" s="96"/>
      <c r="Q166" s="96"/>
      <c r="R166" s="96"/>
      <c r="S166" s="96"/>
      <c r="T166" s="96"/>
      <c r="U166" s="96"/>
      <c r="V166" s="96"/>
      <c r="W166" s="96"/>
      <c r="X166" s="96"/>
      <c r="Y166" s="96"/>
      <c r="Z166" s="96"/>
      <c r="AA166" s="96"/>
      <c r="AB166" s="96"/>
      <c r="AC166" s="96"/>
      <c r="AD166" s="96"/>
      <c r="AE166" s="96"/>
      <c r="AF166" s="96"/>
      <c r="AG166" s="96"/>
      <c r="AH166" s="96"/>
      <c r="AI166" s="96"/>
      <c r="AJ166" s="96"/>
      <c r="AK166" s="29"/>
      <c r="AL166" s="28"/>
      <c r="AM166" s="28"/>
      <c r="AN166" s="28"/>
      <c r="AP166" s="13"/>
    </row>
    <row r="167" spans="2:42" ht="12" customHeight="1">
      <c r="B167" s="97"/>
      <c r="C167" s="97"/>
      <c r="D167" s="97"/>
      <c r="E167" s="97"/>
      <c r="F167" s="91"/>
      <c r="G167" s="91"/>
      <c r="H167" s="91"/>
      <c r="I167" s="91"/>
      <c r="J167" s="91"/>
      <c r="K167" s="91"/>
      <c r="L167" s="91"/>
      <c r="M167" s="91"/>
      <c r="N167" s="91"/>
      <c r="O167" s="96"/>
      <c r="P167" s="28"/>
      <c r="Q167" s="28"/>
      <c r="R167" s="28"/>
      <c r="S167" s="28"/>
      <c r="T167" s="28"/>
      <c r="U167" s="28"/>
      <c r="V167" s="28"/>
      <c r="W167" s="28"/>
      <c r="X167" s="28"/>
      <c r="Y167" s="28"/>
      <c r="Z167" s="28"/>
      <c r="AA167" s="28"/>
      <c r="AB167" s="28"/>
      <c r="AC167" s="28"/>
      <c r="AD167" s="28"/>
      <c r="AE167" s="28"/>
      <c r="AF167" s="28"/>
      <c r="AG167" s="28"/>
      <c r="AH167" s="28"/>
      <c r="AI167" s="28"/>
      <c r="AJ167" s="28"/>
      <c r="AK167" s="29"/>
      <c r="AL167" s="28"/>
      <c r="AM167" s="28"/>
      <c r="AN167" s="28"/>
      <c r="AP167" s="13"/>
    </row>
    <row r="168" spans="2:42" ht="12" customHeight="1">
      <c r="B168" s="97"/>
      <c r="C168" s="97"/>
      <c r="D168" s="97"/>
      <c r="E168" s="97"/>
      <c r="F168" s="91"/>
      <c r="G168" s="91"/>
      <c r="H168" s="91"/>
      <c r="I168" s="91"/>
      <c r="J168" s="91"/>
      <c r="K168" s="91"/>
      <c r="L168" s="91"/>
      <c r="M168" s="91"/>
      <c r="N168" s="91"/>
      <c r="O168" s="96"/>
      <c r="P168" s="28"/>
      <c r="Q168" s="28"/>
      <c r="R168" s="28"/>
      <c r="S168" s="28"/>
      <c r="T168" s="28"/>
      <c r="U168" s="28"/>
      <c r="V168" s="28"/>
      <c r="W168" s="28"/>
      <c r="X168" s="28"/>
      <c r="Y168" s="28"/>
      <c r="Z168" s="28"/>
      <c r="AA168" s="28"/>
      <c r="AB168" s="28"/>
      <c r="AC168" s="28"/>
      <c r="AD168" s="28"/>
      <c r="AE168" s="28"/>
      <c r="AF168" s="28"/>
      <c r="AG168" s="28"/>
      <c r="AH168" s="28"/>
      <c r="AI168" s="28"/>
      <c r="AJ168" s="28"/>
      <c r="AK168" s="29"/>
      <c r="AL168" s="28"/>
      <c r="AM168" s="28"/>
      <c r="AN168" s="28"/>
      <c r="AP168" s="13"/>
    </row>
    <row r="169" spans="2:42" ht="12" customHeight="1">
      <c r="B169" s="97"/>
      <c r="C169" s="97"/>
      <c r="D169" s="97"/>
      <c r="E169" s="97"/>
      <c r="F169" s="91"/>
      <c r="G169" s="91"/>
      <c r="H169" s="91"/>
      <c r="I169" s="91"/>
      <c r="J169" s="91"/>
      <c r="K169" s="91"/>
      <c r="L169" s="91"/>
      <c r="M169" s="91"/>
      <c r="N169" s="91"/>
      <c r="O169" s="96"/>
      <c r="P169" s="28"/>
      <c r="Q169" s="28"/>
      <c r="R169" s="28"/>
      <c r="S169" s="28"/>
      <c r="T169" s="28"/>
      <c r="U169" s="28"/>
      <c r="V169" s="28"/>
      <c r="W169" s="28"/>
      <c r="X169" s="28"/>
      <c r="Y169" s="28"/>
      <c r="Z169" s="28"/>
      <c r="AA169" s="28"/>
      <c r="AB169" s="28"/>
      <c r="AC169" s="28"/>
      <c r="AD169" s="28"/>
      <c r="AE169" s="28"/>
      <c r="AF169" s="28"/>
      <c r="AG169" s="28"/>
      <c r="AH169" s="28"/>
      <c r="AI169" s="28"/>
      <c r="AJ169" s="28"/>
      <c r="AK169" s="29"/>
      <c r="AL169" s="28"/>
      <c r="AM169" s="28"/>
      <c r="AN169" s="28"/>
      <c r="AP169" s="13"/>
    </row>
    <row r="170" spans="2:42" ht="12" customHeight="1">
      <c r="B170" s="97"/>
      <c r="C170" s="97"/>
      <c r="D170" s="97"/>
      <c r="E170" s="97"/>
      <c r="F170" s="91"/>
      <c r="G170" s="91"/>
      <c r="H170" s="91"/>
      <c r="I170" s="91"/>
      <c r="J170" s="91"/>
      <c r="K170" s="91"/>
      <c r="L170" s="91"/>
      <c r="M170" s="91"/>
      <c r="N170" s="91"/>
      <c r="O170" s="96"/>
      <c r="P170" s="28"/>
      <c r="Q170" s="28"/>
      <c r="R170" s="28"/>
      <c r="S170" s="28"/>
      <c r="T170" s="28"/>
      <c r="U170" s="28"/>
      <c r="V170" s="28"/>
      <c r="W170" s="28"/>
      <c r="X170" s="28"/>
      <c r="Y170" s="28"/>
      <c r="Z170" s="28"/>
      <c r="AA170" s="28"/>
      <c r="AB170" s="28"/>
      <c r="AC170" s="28"/>
      <c r="AD170" s="28"/>
      <c r="AE170" s="28"/>
      <c r="AF170" s="28"/>
      <c r="AG170" s="28"/>
      <c r="AH170" s="28"/>
      <c r="AI170" s="28"/>
      <c r="AJ170" s="28"/>
      <c r="AK170" s="29"/>
      <c r="AL170" s="28"/>
      <c r="AM170" s="28"/>
      <c r="AN170" s="28"/>
      <c r="AP170" s="13"/>
    </row>
    <row r="171" spans="2:42" ht="12" customHeight="1">
      <c r="B171" s="97"/>
      <c r="C171" s="97"/>
      <c r="D171" s="97"/>
      <c r="E171" s="97"/>
      <c r="F171" s="91"/>
      <c r="G171" s="91"/>
      <c r="H171" s="91"/>
      <c r="I171" s="91"/>
      <c r="J171" s="91"/>
      <c r="K171" s="91"/>
      <c r="L171" s="91"/>
      <c r="M171" s="91"/>
      <c r="N171" s="91"/>
      <c r="O171" s="96"/>
      <c r="P171" s="28"/>
      <c r="Q171" s="28"/>
      <c r="R171" s="28"/>
      <c r="S171" s="28"/>
      <c r="T171" s="28"/>
      <c r="U171" s="28"/>
      <c r="V171" s="28"/>
      <c r="W171" s="28"/>
      <c r="X171" s="28"/>
      <c r="Y171" s="28"/>
      <c r="Z171" s="28"/>
      <c r="AA171" s="28"/>
      <c r="AB171" s="28"/>
      <c r="AC171" s="28"/>
      <c r="AD171" s="28"/>
      <c r="AE171" s="28"/>
      <c r="AF171" s="28"/>
      <c r="AG171" s="28"/>
      <c r="AH171" s="28"/>
      <c r="AI171" s="28"/>
      <c r="AJ171" s="28"/>
      <c r="AK171" s="29"/>
      <c r="AL171" s="28"/>
      <c r="AM171" s="28"/>
      <c r="AN171" s="28"/>
      <c r="AP171" s="13"/>
    </row>
    <row r="172" spans="2:42" ht="12" customHeight="1">
      <c r="B172" s="97"/>
      <c r="C172" s="97"/>
      <c r="D172" s="97"/>
      <c r="E172" s="97"/>
      <c r="F172" s="91"/>
      <c r="G172" s="91"/>
      <c r="H172" s="91"/>
      <c r="I172" s="91"/>
      <c r="J172" s="91"/>
      <c r="K172" s="91"/>
      <c r="L172" s="91"/>
      <c r="M172" s="91"/>
      <c r="N172" s="91"/>
      <c r="O172" s="96"/>
      <c r="P172" s="28"/>
      <c r="Q172" s="28"/>
      <c r="R172" s="28"/>
      <c r="S172" s="28"/>
      <c r="T172" s="28"/>
      <c r="U172" s="28"/>
      <c r="V172" s="28"/>
      <c r="W172" s="28"/>
      <c r="X172" s="28"/>
      <c r="Y172" s="28"/>
      <c r="Z172" s="28"/>
      <c r="AA172" s="28"/>
      <c r="AB172" s="28"/>
      <c r="AC172" s="28"/>
      <c r="AD172" s="28"/>
      <c r="AE172" s="28"/>
      <c r="AF172" s="28"/>
      <c r="AG172" s="28"/>
      <c r="AH172" s="28"/>
      <c r="AI172" s="28"/>
      <c r="AJ172" s="28"/>
      <c r="AK172" s="29"/>
      <c r="AL172" s="28"/>
      <c r="AM172" s="28"/>
      <c r="AN172" s="28"/>
      <c r="AP172" s="13"/>
    </row>
    <row r="173" spans="2:42" ht="12" customHeight="1">
      <c r="B173" s="97"/>
      <c r="C173" s="97"/>
      <c r="D173" s="97"/>
      <c r="E173" s="97"/>
      <c r="F173" s="91"/>
      <c r="G173" s="91"/>
      <c r="H173" s="91"/>
      <c r="I173" s="91"/>
      <c r="J173" s="91"/>
      <c r="K173" s="91"/>
      <c r="L173" s="91"/>
      <c r="M173" s="91"/>
      <c r="N173" s="91"/>
      <c r="O173" s="96"/>
      <c r="P173" s="28"/>
      <c r="Q173" s="28"/>
      <c r="R173" s="28"/>
      <c r="S173" s="28"/>
      <c r="T173" s="28"/>
      <c r="U173" s="28"/>
      <c r="V173" s="28"/>
      <c r="W173" s="28"/>
      <c r="X173" s="28"/>
      <c r="Y173" s="28"/>
      <c r="Z173" s="28"/>
      <c r="AA173" s="28"/>
      <c r="AB173" s="28"/>
      <c r="AC173" s="28"/>
      <c r="AD173" s="28"/>
      <c r="AE173" s="28"/>
      <c r="AF173" s="28"/>
      <c r="AG173" s="28"/>
      <c r="AH173" s="28"/>
      <c r="AI173" s="28"/>
      <c r="AJ173" s="28"/>
      <c r="AK173" s="29"/>
      <c r="AL173" s="28"/>
      <c r="AM173" s="28"/>
      <c r="AN173" s="28"/>
      <c r="AP173" s="13"/>
    </row>
    <row r="174" spans="2:42" ht="12" customHeight="1">
      <c r="B174" s="97"/>
      <c r="C174" s="97"/>
      <c r="D174" s="97"/>
      <c r="E174" s="97"/>
      <c r="F174" s="98"/>
      <c r="G174" s="98"/>
      <c r="H174" s="98"/>
      <c r="I174" s="98"/>
      <c r="J174" s="98"/>
      <c r="K174" s="98"/>
      <c r="L174" s="98"/>
      <c r="M174" s="98"/>
      <c r="N174" s="98"/>
      <c r="O174" s="96"/>
      <c r="P174" s="28"/>
      <c r="Q174" s="28"/>
      <c r="R174" s="28"/>
      <c r="S174" s="28"/>
      <c r="T174" s="28"/>
      <c r="U174" s="28"/>
      <c r="V174" s="28"/>
      <c r="W174" s="28"/>
      <c r="X174" s="28"/>
      <c r="Y174" s="28"/>
      <c r="Z174" s="28"/>
      <c r="AA174" s="28"/>
      <c r="AB174" s="28"/>
      <c r="AC174" s="28"/>
      <c r="AD174" s="28"/>
      <c r="AE174" s="28"/>
      <c r="AF174" s="28"/>
      <c r="AG174" s="28"/>
      <c r="AH174" s="28"/>
      <c r="AI174" s="28"/>
      <c r="AJ174" s="28"/>
      <c r="AK174" s="29"/>
      <c r="AL174" s="28"/>
      <c r="AM174" s="28"/>
      <c r="AN174" s="28"/>
      <c r="AP174" s="13"/>
    </row>
    <row r="175" spans="2:42" ht="12" customHeight="1">
      <c r="B175" s="97"/>
      <c r="C175" s="97"/>
      <c r="D175" s="97"/>
      <c r="E175" s="97"/>
      <c r="F175" s="98"/>
      <c r="G175" s="98"/>
      <c r="H175" s="98"/>
      <c r="I175" s="98"/>
      <c r="J175" s="98"/>
      <c r="K175" s="98"/>
      <c r="L175" s="98"/>
      <c r="M175" s="98"/>
      <c r="N175" s="98"/>
      <c r="O175" s="96"/>
      <c r="P175" s="28"/>
      <c r="Q175" s="28"/>
      <c r="R175" s="28"/>
      <c r="S175" s="28"/>
      <c r="T175" s="28"/>
      <c r="U175" s="28"/>
      <c r="V175" s="28"/>
      <c r="W175" s="28"/>
      <c r="X175" s="28"/>
      <c r="Y175" s="28"/>
      <c r="Z175" s="28"/>
      <c r="AA175" s="28"/>
      <c r="AB175" s="28"/>
      <c r="AC175" s="28"/>
      <c r="AD175" s="28"/>
      <c r="AE175" s="28"/>
      <c r="AF175" s="28"/>
      <c r="AG175" s="28"/>
      <c r="AH175" s="28"/>
      <c r="AI175" s="28"/>
      <c r="AJ175" s="28"/>
      <c r="AK175" s="29"/>
      <c r="AL175" s="28"/>
      <c r="AM175" s="28"/>
      <c r="AN175" s="28"/>
      <c r="AP175" s="13"/>
    </row>
    <row r="176" spans="2:42" ht="12" customHeight="1">
      <c r="B176" s="97"/>
      <c r="C176" s="97"/>
      <c r="D176" s="97"/>
      <c r="E176" s="97"/>
      <c r="F176" s="98"/>
      <c r="G176" s="98"/>
      <c r="H176" s="98"/>
      <c r="I176" s="98"/>
      <c r="J176" s="98"/>
      <c r="K176" s="98"/>
      <c r="L176" s="98"/>
      <c r="M176" s="98"/>
      <c r="N176" s="98"/>
      <c r="O176" s="96"/>
      <c r="P176" s="28"/>
      <c r="Q176" s="28"/>
      <c r="R176" s="28"/>
      <c r="S176" s="28"/>
      <c r="T176" s="28"/>
      <c r="U176" s="28"/>
      <c r="V176" s="28"/>
      <c r="W176" s="28"/>
      <c r="X176" s="28"/>
      <c r="Y176" s="28"/>
      <c r="Z176" s="28"/>
      <c r="AA176" s="28"/>
      <c r="AB176" s="28"/>
      <c r="AC176" s="28"/>
      <c r="AD176" s="28"/>
      <c r="AE176" s="28"/>
      <c r="AF176" s="28"/>
      <c r="AG176" s="28"/>
      <c r="AH176" s="28"/>
      <c r="AI176" s="28"/>
      <c r="AJ176" s="28"/>
      <c r="AK176" s="29"/>
      <c r="AL176" s="28"/>
      <c r="AM176" s="28"/>
      <c r="AN176" s="28"/>
      <c r="AP176" s="13"/>
    </row>
    <row r="177" spans="2:42" ht="12" customHeight="1">
      <c r="B177" s="97"/>
      <c r="C177" s="97"/>
      <c r="D177" s="97"/>
      <c r="E177" s="97"/>
      <c r="F177" s="98"/>
      <c r="G177" s="98"/>
      <c r="H177" s="98"/>
      <c r="I177" s="98"/>
      <c r="J177" s="98"/>
      <c r="K177" s="98"/>
      <c r="L177" s="98"/>
      <c r="M177" s="98"/>
      <c r="N177" s="98"/>
      <c r="O177" s="96"/>
      <c r="P177" s="28"/>
      <c r="Q177" s="28"/>
      <c r="R177" s="28"/>
      <c r="S177" s="28"/>
      <c r="T177" s="28"/>
      <c r="U177" s="28"/>
      <c r="V177" s="28"/>
      <c r="W177" s="28"/>
      <c r="X177" s="28"/>
      <c r="Y177" s="28"/>
      <c r="Z177" s="28"/>
      <c r="AA177" s="28"/>
      <c r="AB177" s="28"/>
      <c r="AC177" s="28"/>
      <c r="AD177" s="28"/>
      <c r="AE177" s="28"/>
      <c r="AF177" s="28"/>
      <c r="AG177" s="28"/>
      <c r="AH177" s="28"/>
      <c r="AI177" s="28"/>
      <c r="AJ177" s="28"/>
      <c r="AK177" s="29"/>
      <c r="AL177" s="28"/>
      <c r="AM177" s="28"/>
      <c r="AN177" s="28"/>
      <c r="AP177" s="13"/>
    </row>
    <row r="178" spans="2:42" ht="12" customHeight="1">
      <c r="B178" s="97"/>
      <c r="C178" s="97"/>
      <c r="D178" s="97"/>
      <c r="E178" s="97"/>
      <c r="F178" s="98"/>
      <c r="G178" s="98"/>
      <c r="H178" s="98"/>
      <c r="I178" s="98"/>
      <c r="J178" s="98"/>
      <c r="K178" s="98"/>
      <c r="L178" s="98"/>
      <c r="M178" s="98"/>
      <c r="N178" s="98"/>
      <c r="O178" s="96"/>
      <c r="P178" s="28"/>
      <c r="Q178" s="28"/>
      <c r="R178" s="28"/>
      <c r="S178" s="28"/>
      <c r="T178" s="28"/>
      <c r="U178" s="28"/>
      <c r="V178" s="28"/>
      <c r="W178" s="28"/>
      <c r="X178" s="28"/>
      <c r="Y178" s="28"/>
      <c r="Z178" s="28"/>
      <c r="AA178" s="28"/>
      <c r="AB178" s="28"/>
      <c r="AC178" s="28"/>
      <c r="AD178" s="28"/>
      <c r="AE178" s="28"/>
      <c r="AF178" s="28"/>
      <c r="AG178" s="28"/>
      <c r="AH178" s="28"/>
      <c r="AI178" s="28"/>
      <c r="AJ178" s="28"/>
      <c r="AK178" s="29"/>
      <c r="AL178" s="28"/>
      <c r="AM178" s="28"/>
      <c r="AN178" s="28"/>
      <c r="AP178" s="13"/>
    </row>
    <row r="179" spans="2:42" ht="12" customHeight="1">
      <c r="B179" s="97"/>
      <c r="C179" s="97"/>
      <c r="D179" s="97"/>
      <c r="E179" s="97"/>
      <c r="F179" s="98"/>
      <c r="G179" s="98"/>
      <c r="H179" s="98"/>
      <c r="I179" s="98"/>
      <c r="J179" s="98"/>
      <c r="K179" s="98"/>
      <c r="L179" s="98"/>
      <c r="M179" s="98"/>
      <c r="N179" s="98"/>
      <c r="O179" s="96"/>
      <c r="P179" s="28"/>
      <c r="Q179" s="28"/>
      <c r="R179" s="28"/>
      <c r="S179" s="28"/>
      <c r="T179" s="28"/>
      <c r="U179" s="28"/>
      <c r="V179" s="28"/>
      <c r="W179" s="28"/>
      <c r="X179" s="28"/>
      <c r="Y179" s="28"/>
      <c r="Z179" s="28"/>
      <c r="AA179" s="28"/>
      <c r="AB179" s="28"/>
      <c r="AC179" s="28"/>
      <c r="AD179" s="28"/>
      <c r="AE179" s="28"/>
      <c r="AF179" s="28"/>
      <c r="AG179" s="28"/>
      <c r="AH179" s="28"/>
      <c r="AI179" s="28"/>
      <c r="AJ179" s="28"/>
      <c r="AK179" s="29"/>
      <c r="AL179" s="28"/>
      <c r="AM179" s="28"/>
      <c r="AN179" s="28"/>
      <c r="AP179" s="13"/>
    </row>
    <row r="180" spans="2:42" ht="12" customHeight="1">
      <c r="B180" s="97"/>
      <c r="C180" s="97"/>
      <c r="D180" s="97"/>
      <c r="E180" s="97"/>
      <c r="F180" s="98"/>
      <c r="G180" s="98"/>
      <c r="H180" s="98"/>
      <c r="I180" s="98"/>
      <c r="J180" s="98"/>
      <c r="K180" s="98"/>
      <c r="L180" s="98"/>
      <c r="M180" s="98"/>
      <c r="N180" s="98"/>
      <c r="O180" s="96"/>
      <c r="P180" s="28"/>
      <c r="Q180" s="28"/>
      <c r="R180" s="28"/>
      <c r="S180" s="28"/>
      <c r="T180" s="28"/>
      <c r="U180" s="28"/>
      <c r="V180" s="28"/>
      <c r="W180" s="28"/>
      <c r="X180" s="28"/>
      <c r="Y180" s="28"/>
      <c r="Z180" s="28"/>
      <c r="AA180" s="28"/>
      <c r="AB180" s="28"/>
      <c r="AC180" s="28"/>
      <c r="AD180" s="28"/>
      <c r="AE180" s="28"/>
      <c r="AF180" s="28"/>
      <c r="AG180" s="28"/>
      <c r="AH180" s="28"/>
      <c r="AI180" s="28"/>
      <c r="AJ180" s="28"/>
      <c r="AK180" s="29"/>
      <c r="AL180" s="28"/>
      <c r="AM180" s="28"/>
      <c r="AN180" s="28"/>
      <c r="AP180" s="13"/>
    </row>
    <row r="181" spans="2:42" ht="12" customHeight="1">
      <c r="B181" s="97"/>
      <c r="C181" s="97"/>
      <c r="D181" s="97"/>
      <c r="E181" s="97"/>
      <c r="F181" s="99"/>
      <c r="G181" s="99"/>
      <c r="H181" s="99"/>
      <c r="I181" s="99"/>
      <c r="J181" s="99"/>
      <c r="K181" s="99"/>
      <c r="L181" s="99"/>
      <c r="M181" s="99"/>
      <c r="N181" s="99"/>
      <c r="O181" s="96"/>
      <c r="P181" s="28"/>
      <c r="Q181" s="28"/>
      <c r="R181" s="28"/>
      <c r="S181" s="28"/>
      <c r="T181" s="28"/>
      <c r="U181" s="28"/>
      <c r="V181" s="28"/>
      <c r="W181" s="28"/>
      <c r="X181" s="28"/>
      <c r="Y181" s="28"/>
      <c r="Z181" s="28"/>
      <c r="AA181" s="28"/>
      <c r="AB181" s="28"/>
      <c r="AC181" s="28"/>
      <c r="AD181" s="28"/>
      <c r="AE181" s="28"/>
      <c r="AF181" s="28"/>
      <c r="AG181" s="28"/>
      <c r="AH181" s="28"/>
      <c r="AI181" s="28"/>
      <c r="AJ181" s="28"/>
      <c r="AK181" s="29"/>
      <c r="AL181" s="28"/>
      <c r="AM181" s="28"/>
      <c r="AN181" s="28"/>
      <c r="AP181" s="13"/>
    </row>
    <row r="182" spans="2:42" ht="12" customHeight="1">
      <c r="B182" s="97"/>
      <c r="C182" s="97"/>
      <c r="D182" s="97"/>
      <c r="E182" s="97"/>
      <c r="F182" s="98"/>
      <c r="G182" s="98"/>
      <c r="H182" s="98"/>
      <c r="I182" s="98"/>
      <c r="J182" s="98"/>
      <c r="K182" s="98"/>
      <c r="L182" s="98"/>
      <c r="M182" s="98"/>
      <c r="N182" s="98"/>
      <c r="O182" s="96"/>
      <c r="P182" s="28"/>
      <c r="Q182" s="28"/>
      <c r="R182" s="28"/>
      <c r="S182" s="28"/>
      <c r="T182" s="28"/>
      <c r="U182" s="28"/>
      <c r="V182" s="28"/>
      <c r="W182" s="28"/>
      <c r="X182" s="28"/>
      <c r="Y182" s="28"/>
      <c r="Z182" s="28"/>
      <c r="AA182" s="28"/>
      <c r="AB182" s="28"/>
      <c r="AC182" s="28"/>
      <c r="AD182" s="28"/>
      <c r="AE182" s="28"/>
      <c r="AF182" s="28"/>
      <c r="AG182" s="28"/>
      <c r="AH182" s="28"/>
      <c r="AI182" s="28"/>
      <c r="AJ182" s="28"/>
      <c r="AK182" s="29"/>
      <c r="AL182" s="28"/>
      <c r="AM182" s="28"/>
      <c r="AN182" s="28"/>
      <c r="AP182" s="13"/>
    </row>
    <row r="183" spans="2:42" ht="12" customHeight="1">
      <c r="B183" s="97"/>
      <c r="C183" s="97"/>
      <c r="D183" s="97"/>
      <c r="E183" s="97"/>
      <c r="F183" s="98"/>
      <c r="G183" s="98"/>
      <c r="H183" s="98"/>
      <c r="I183" s="98"/>
      <c r="J183" s="98"/>
      <c r="K183" s="98"/>
      <c r="L183" s="98"/>
      <c r="M183" s="98"/>
      <c r="N183" s="98"/>
      <c r="O183" s="96"/>
      <c r="P183" s="28"/>
      <c r="Q183" s="28"/>
      <c r="R183" s="28"/>
      <c r="S183" s="28"/>
      <c r="T183" s="28"/>
      <c r="U183" s="28"/>
      <c r="V183" s="28"/>
      <c r="W183" s="28"/>
      <c r="X183" s="28"/>
      <c r="Y183" s="28"/>
      <c r="Z183" s="28"/>
      <c r="AA183" s="28"/>
      <c r="AB183" s="28"/>
      <c r="AC183" s="28"/>
      <c r="AD183" s="28"/>
      <c r="AE183" s="28"/>
      <c r="AF183" s="28"/>
      <c r="AG183" s="28"/>
      <c r="AH183" s="28"/>
      <c r="AI183" s="28"/>
      <c r="AJ183" s="28"/>
      <c r="AK183" s="29"/>
      <c r="AL183" s="28"/>
      <c r="AM183" s="28"/>
      <c r="AN183" s="28"/>
      <c r="AP183" s="13"/>
    </row>
    <row r="184" spans="2:42" ht="12" customHeight="1">
      <c r="B184" s="97"/>
      <c r="C184" s="97"/>
      <c r="D184" s="97"/>
      <c r="E184" s="97"/>
      <c r="F184" s="98"/>
      <c r="G184" s="98"/>
      <c r="H184" s="98"/>
      <c r="I184" s="98"/>
      <c r="J184" s="98"/>
      <c r="K184" s="98"/>
      <c r="L184" s="98"/>
      <c r="M184" s="98"/>
      <c r="N184" s="98"/>
      <c r="O184" s="96"/>
      <c r="P184" s="28"/>
      <c r="Q184" s="28"/>
      <c r="R184" s="28"/>
      <c r="S184" s="28"/>
      <c r="T184" s="28"/>
      <c r="U184" s="28"/>
      <c r="V184" s="28"/>
      <c r="W184" s="28"/>
      <c r="X184" s="28"/>
      <c r="Y184" s="28"/>
      <c r="Z184" s="28"/>
      <c r="AA184" s="28"/>
      <c r="AB184" s="28"/>
      <c r="AC184" s="28"/>
      <c r="AD184" s="28"/>
      <c r="AE184" s="28"/>
      <c r="AF184" s="28"/>
      <c r="AG184" s="28"/>
      <c r="AH184" s="28"/>
      <c r="AI184" s="28"/>
      <c r="AJ184" s="28"/>
      <c r="AK184" s="29"/>
      <c r="AL184" s="28"/>
      <c r="AM184" s="28"/>
      <c r="AN184" s="28"/>
      <c r="AP184" s="13"/>
    </row>
    <row r="185" spans="2:42" ht="12" customHeight="1">
      <c r="B185" s="97"/>
      <c r="C185" s="97"/>
      <c r="D185" s="97"/>
      <c r="E185" s="97"/>
      <c r="F185" s="98"/>
      <c r="G185" s="98"/>
      <c r="H185" s="98"/>
      <c r="I185" s="98"/>
      <c r="J185" s="98"/>
      <c r="K185" s="98"/>
      <c r="L185" s="98"/>
      <c r="M185" s="98"/>
      <c r="N185" s="98"/>
      <c r="O185" s="96"/>
      <c r="P185" s="28"/>
      <c r="Q185" s="28"/>
      <c r="R185" s="28"/>
      <c r="S185" s="28"/>
      <c r="T185" s="28"/>
      <c r="U185" s="28"/>
      <c r="V185" s="28"/>
      <c r="W185" s="28"/>
      <c r="X185" s="28"/>
      <c r="Y185" s="28"/>
      <c r="Z185" s="28"/>
      <c r="AA185" s="28"/>
      <c r="AB185" s="28"/>
      <c r="AC185" s="28"/>
      <c r="AD185" s="28"/>
      <c r="AE185" s="28"/>
      <c r="AF185" s="28"/>
      <c r="AG185" s="28"/>
      <c r="AH185" s="28"/>
      <c r="AI185" s="28"/>
      <c r="AJ185" s="28"/>
      <c r="AK185" s="29"/>
      <c r="AL185" s="28"/>
      <c r="AM185" s="28"/>
      <c r="AN185" s="28"/>
      <c r="AP185" s="13"/>
    </row>
    <row r="186" spans="2:42" ht="12" customHeight="1">
      <c r="B186" s="97"/>
      <c r="C186" s="97"/>
      <c r="D186" s="97"/>
      <c r="E186" s="97"/>
      <c r="F186" s="98"/>
      <c r="G186" s="98"/>
      <c r="H186" s="98"/>
      <c r="I186" s="98"/>
      <c r="J186" s="98"/>
      <c r="K186" s="98"/>
      <c r="L186" s="98"/>
      <c r="M186" s="98"/>
      <c r="N186" s="98"/>
      <c r="O186" s="96"/>
      <c r="P186" s="28"/>
      <c r="Q186" s="28"/>
      <c r="R186" s="28"/>
      <c r="S186" s="28"/>
      <c r="T186" s="28"/>
      <c r="U186" s="28"/>
      <c r="V186" s="28"/>
      <c r="W186" s="28"/>
      <c r="X186" s="28"/>
      <c r="Y186" s="28"/>
      <c r="Z186" s="28"/>
      <c r="AA186" s="28"/>
      <c r="AB186" s="28"/>
      <c r="AC186" s="28"/>
      <c r="AD186" s="28"/>
      <c r="AE186" s="28"/>
      <c r="AF186" s="28"/>
      <c r="AG186" s="28"/>
      <c r="AH186" s="28"/>
      <c r="AI186" s="28"/>
      <c r="AJ186" s="28"/>
      <c r="AK186" s="29"/>
      <c r="AL186" s="28"/>
      <c r="AM186" s="28"/>
      <c r="AN186" s="28"/>
      <c r="AP186" s="13"/>
    </row>
    <row r="187" spans="2:42" ht="12" customHeight="1">
      <c r="B187" s="97"/>
      <c r="C187" s="97"/>
      <c r="D187" s="97"/>
      <c r="E187" s="97"/>
      <c r="F187" s="98"/>
      <c r="G187" s="98"/>
      <c r="H187" s="98"/>
      <c r="I187" s="98"/>
      <c r="J187" s="98"/>
      <c r="K187" s="98"/>
      <c r="L187" s="98"/>
      <c r="M187" s="98"/>
      <c r="N187" s="98"/>
      <c r="O187" s="96"/>
      <c r="P187" s="28"/>
      <c r="Q187" s="28"/>
      <c r="R187" s="28"/>
      <c r="S187" s="28"/>
      <c r="T187" s="28"/>
      <c r="U187" s="28"/>
      <c r="V187" s="28"/>
      <c r="W187" s="28"/>
      <c r="X187" s="28"/>
      <c r="Y187" s="28"/>
      <c r="Z187" s="28"/>
      <c r="AA187" s="28"/>
      <c r="AB187" s="28"/>
      <c r="AC187" s="28"/>
      <c r="AD187" s="28"/>
      <c r="AE187" s="28"/>
      <c r="AF187" s="28"/>
      <c r="AG187" s="28"/>
      <c r="AH187" s="28"/>
      <c r="AI187" s="28"/>
      <c r="AJ187" s="28"/>
      <c r="AK187" s="29"/>
      <c r="AL187" s="28"/>
      <c r="AM187" s="28"/>
      <c r="AN187" s="28"/>
      <c r="AP187" s="13"/>
    </row>
    <row r="188" spans="2:42" ht="12" customHeight="1">
      <c r="B188" s="97"/>
      <c r="C188" s="97"/>
      <c r="D188" s="97"/>
      <c r="E188" s="97"/>
      <c r="F188" s="98"/>
      <c r="G188" s="98"/>
      <c r="H188" s="98"/>
      <c r="I188" s="98"/>
      <c r="J188" s="98"/>
      <c r="K188" s="98"/>
      <c r="L188" s="98"/>
      <c r="M188" s="98"/>
      <c r="N188" s="98"/>
      <c r="O188" s="96"/>
      <c r="P188" s="28"/>
      <c r="Q188" s="28"/>
      <c r="R188" s="28"/>
      <c r="S188" s="28"/>
      <c r="T188" s="28"/>
      <c r="U188" s="28"/>
      <c r="V188" s="28"/>
      <c r="W188" s="28"/>
      <c r="X188" s="28"/>
      <c r="Y188" s="28"/>
      <c r="Z188" s="28"/>
      <c r="AA188" s="28"/>
      <c r="AB188" s="28"/>
      <c r="AC188" s="28"/>
      <c r="AD188" s="28"/>
      <c r="AE188" s="28"/>
      <c r="AF188" s="28"/>
      <c r="AG188" s="28"/>
      <c r="AH188" s="28"/>
      <c r="AI188" s="28"/>
      <c r="AJ188" s="28"/>
      <c r="AK188" s="29"/>
      <c r="AL188" s="28"/>
      <c r="AM188" s="28"/>
      <c r="AN188" s="28"/>
      <c r="AP188" s="13"/>
    </row>
    <row r="189" spans="2:42" ht="12" customHeight="1">
      <c r="B189" s="97"/>
      <c r="C189" s="97"/>
      <c r="D189" s="97"/>
      <c r="E189" s="97"/>
      <c r="F189" s="98"/>
      <c r="G189" s="98"/>
      <c r="H189" s="98"/>
      <c r="I189" s="98"/>
      <c r="J189" s="98"/>
      <c r="K189" s="98"/>
      <c r="L189" s="98"/>
      <c r="M189" s="98"/>
      <c r="N189" s="98"/>
      <c r="O189" s="96"/>
      <c r="P189" s="28"/>
      <c r="Q189" s="28"/>
      <c r="R189" s="28"/>
      <c r="S189" s="28"/>
      <c r="T189" s="28"/>
      <c r="U189" s="28"/>
      <c r="V189" s="28"/>
      <c r="W189" s="28"/>
      <c r="X189" s="28"/>
      <c r="Y189" s="28"/>
      <c r="Z189" s="28"/>
      <c r="AA189" s="28"/>
      <c r="AB189" s="28"/>
      <c r="AC189" s="28"/>
      <c r="AD189" s="28"/>
      <c r="AE189" s="28"/>
      <c r="AF189" s="28"/>
      <c r="AG189" s="28"/>
      <c r="AH189" s="28"/>
      <c r="AI189" s="28"/>
      <c r="AJ189" s="28"/>
      <c r="AK189" s="29"/>
      <c r="AL189" s="28"/>
      <c r="AM189" s="28"/>
      <c r="AN189" s="28"/>
      <c r="AP189" s="13"/>
    </row>
    <row r="190" spans="2:42" ht="12" customHeight="1">
      <c r="B190" s="97"/>
      <c r="C190" s="97"/>
      <c r="D190" s="97"/>
      <c r="E190" s="97"/>
      <c r="F190" s="98"/>
      <c r="G190" s="98"/>
      <c r="H190" s="98"/>
      <c r="I190" s="98"/>
      <c r="J190" s="98"/>
      <c r="K190" s="98"/>
      <c r="L190" s="98"/>
      <c r="M190" s="98"/>
      <c r="N190" s="98"/>
      <c r="O190" s="96"/>
      <c r="P190" s="28"/>
      <c r="Q190" s="28"/>
      <c r="R190" s="28"/>
      <c r="S190" s="28"/>
      <c r="T190" s="28"/>
      <c r="U190" s="28"/>
      <c r="V190" s="28"/>
      <c r="W190" s="28"/>
      <c r="X190" s="28"/>
      <c r="Y190" s="28"/>
      <c r="Z190" s="28"/>
      <c r="AA190" s="28"/>
      <c r="AB190" s="28"/>
      <c r="AC190" s="28"/>
      <c r="AD190" s="28"/>
      <c r="AE190" s="28"/>
      <c r="AF190" s="28"/>
      <c r="AG190" s="28"/>
      <c r="AH190" s="28"/>
      <c r="AI190" s="28"/>
      <c r="AJ190" s="28"/>
      <c r="AK190" s="29"/>
      <c r="AL190" s="28"/>
      <c r="AM190" s="28"/>
      <c r="AN190" s="28"/>
      <c r="AP190" s="13"/>
    </row>
    <row r="191" spans="2:42" ht="12" customHeight="1">
      <c r="B191" s="97"/>
      <c r="C191" s="97"/>
      <c r="D191" s="97"/>
      <c r="E191" s="97"/>
      <c r="F191" s="98"/>
      <c r="G191" s="98"/>
      <c r="H191" s="98"/>
      <c r="I191" s="98"/>
      <c r="J191" s="98"/>
      <c r="K191" s="98"/>
      <c r="L191" s="98"/>
      <c r="M191" s="98"/>
      <c r="N191" s="98"/>
      <c r="O191" s="96"/>
      <c r="P191" s="28"/>
      <c r="Q191" s="28"/>
      <c r="R191" s="28"/>
      <c r="S191" s="28"/>
      <c r="T191" s="28"/>
      <c r="U191" s="28"/>
      <c r="V191" s="28"/>
      <c r="W191" s="28"/>
      <c r="X191" s="28"/>
      <c r="Y191" s="28"/>
      <c r="Z191" s="28"/>
      <c r="AA191" s="28"/>
      <c r="AB191" s="28"/>
      <c r="AC191" s="28"/>
      <c r="AD191" s="28"/>
      <c r="AE191" s="28"/>
      <c r="AF191" s="28"/>
      <c r="AG191" s="28"/>
      <c r="AH191" s="28"/>
      <c r="AI191" s="28"/>
      <c r="AJ191" s="28"/>
      <c r="AK191" s="29"/>
      <c r="AL191" s="28"/>
      <c r="AM191" s="28"/>
      <c r="AN191" s="28"/>
      <c r="AP191" s="13"/>
    </row>
    <row r="192" spans="2:42" ht="12" customHeight="1">
      <c r="B192" s="97"/>
      <c r="C192" s="97"/>
      <c r="D192" s="97"/>
      <c r="E192" s="97"/>
      <c r="F192" s="92"/>
      <c r="G192" s="92"/>
      <c r="H192" s="92"/>
      <c r="I192" s="92"/>
      <c r="J192" s="92"/>
      <c r="K192" s="92"/>
      <c r="L192" s="92"/>
      <c r="M192" s="92"/>
      <c r="N192" s="92"/>
      <c r="O192" s="96"/>
      <c r="P192" s="28"/>
      <c r="Q192" s="28"/>
      <c r="R192" s="28"/>
      <c r="S192" s="28"/>
      <c r="T192" s="28"/>
      <c r="U192" s="28"/>
      <c r="V192" s="28"/>
      <c r="W192" s="28"/>
      <c r="X192" s="28"/>
      <c r="Y192" s="28"/>
      <c r="Z192" s="28"/>
      <c r="AA192" s="28"/>
      <c r="AB192" s="28"/>
      <c r="AC192" s="28"/>
      <c r="AD192" s="28"/>
      <c r="AE192" s="28"/>
      <c r="AF192" s="28"/>
      <c r="AG192" s="28"/>
      <c r="AH192" s="28"/>
      <c r="AI192" s="28"/>
      <c r="AJ192" s="28"/>
      <c r="AK192" s="29"/>
      <c r="AL192" s="28"/>
      <c r="AM192" s="28"/>
      <c r="AN192" s="28"/>
      <c r="AP192" s="13"/>
    </row>
    <row r="193" spans="2:42" ht="12" customHeight="1">
      <c r="B193" s="97"/>
      <c r="C193" s="97"/>
      <c r="D193" s="97"/>
      <c r="E193" s="97"/>
      <c r="F193" s="94"/>
      <c r="G193" s="94"/>
      <c r="H193" s="94"/>
      <c r="I193" s="94"/>
      <c r="J193" s="94"/>
      <c r="K193" s="94"/>
      <c r="L193" s="94"/>
      <c r="M193" s="94"/>
      <c r="N193" s="94"/>
      <c r="O193" s="96"/>
      <c r="P193" s="28"/>
      <c r="Q193" s="28"/>
      <c r="R193" s="28"/>
      <c r="S193" s="28"/>
      <c r="T193" s="28"/>
      <c r="U193" s="28"/>
      <c r="V193" s="28"/>
      <c r="W193" s="28"/>
      <c r="X193" s="28"/>
      <c r="Y193" s="28"/>
      <c r="Z193" s="28"/>
      <c r="AA193" s="28"/>
      <c r="AB193" s="28"/>
      <c r="AC193" s="28"/>
      <c r="AD193" s="28"/>
      <c r="AE193" s="28"/>
      <c r="AF193" s="28"/>
      <c r="AG193" s="28"/>
      <c r="AH193" s="28"/>
      <c r="AI193" s="28"/>
      <c r="AJ193" s="28"/>
      <c r="AK193" s="29"/>
      <c r="AL193" s="28"/>
      <c r="AM193" s="28"/>
      <c r="AN193" s="28"/>
      <c r="AP193" s="13"/>
    </row>
    <row r="194" spans="2:42" ht="12" customHeight="1">
      <c r="B194" s="97"/>
      <c r="C194" s="97"/>
      <c r="D194" s="97"/>
      <c r="E194" s="97"/>
      <c r="F194" s="95"/>
      <c r="G194" s="95"/>
      <c r="H194" s="95"/>
      <c r="I194" s="95"/>
      <c r="J194" s="95"/>
      <c r="K194" s="95"/>
      <c r="L194" s="95"/>
      <c r="M194" s="95"/>
      <c r="N194" s="95"/>
      <c r="O194" s="96"/>
      <c r="P194" s="28"/>
      <c r="Q194" s="28"/>
      <c r="R194" s="28"/>
      <c r="S194" s="28"/>
      <c r="T194" s="28"/>
      <c r="U194" s="28"/>
      <c r="V194" s="28"/>
      <c r="W194" s="28"/>
      <c r="X194" s="28"/>
      <c r="Y194" s="28"/>
      <c r="Z194" s="28"/>
      <c r="AA194" s="28"/>
      <c r="AB194" s="28"/>
      <c r="AC194" s="28"/>
      <c r="AD194" s="28"/>
      <c r="AE194" s="28"/>
      <c r="AF194" s="28"/>
      <c r="AG194" s="28"/>
      <c r="AH194" s="28"/>
      <c r="AI194" s="28"/>
      <c r="AJ194" s="28"/>
      <c r="AK194" s="29"/>
      <c r="AL194" s="28"/>
      <c r="AM194" s="28"/>
      <c r="AN194" s="28"/>
      <c r="AP194" s="13"/>
    </row>
    <row r="195" spans="2:42" ht="12" customHeight="1">
      <c r="B195" s="97"/>
      <c r="C195" s="97"/>
      <c r="D195" s="97"/>
      <c r="E195" s="97"/>
      <c r="F195" s="95"/>
      <c r="G195" s="95"/>
      <c r="H195" s="95"/>
      <c r="I195" s="95"/>
      <c r="J195" s="95"/>
      <c r="K195" s="95"/>
      <c r="L195" s="95"/>
      <c r="M195" s="95"/>
      <c r="N195" s="95"/>
      <c r="O195" s="96"/>
      <c r="P195" s="28"/>
      <c r="Q195" s="28"/>
      <c r="R195" s="28"/>
      <c r="S195" s="28"/>
      <c r="T195" s="28"/>
      <c r="U195" s="28"/>
      <c r="V195" s="28"/>
      <c r="W195" s="28"/>
      <c r="X195" s="28"/>
      <c r="Y195" s="28"/>
      <c r="Z195" s="28"/>
      <c r="AA195" s="28"/>
      <c r="AB195" s="28"/>
      <c r="AC195" s="28"/>
      <c r="AD195" s="28"/>
      <c r="AE195" s="28"/>
      <c r="AF195" s="28"/>
      <c r="AG195" s="28"/>
      <c r="AH195" s="28"/>
      <c r="AI195" s="28"/>
      <c r="AJ195" s="28"/>
      <c r="AK195" s="29"/>
      <c r="AL195" s="28"/>
      <c r="AM195" s="28"/>
      <c r="AN195" s="28"/>
      <c r="AP195" s="13"/>
    </row>
    <row r="196" spans="2:42" ht="12" customHeight="1">
      <c r="B196" s="97"/>
      <c r="C196" s="97"/>
      <c r="D196" s="97"/>
      <c r="E196" s="97"/>
      <c r="F196" s="95"/>
      <c r="G196" s="95"/>
      <c r="H196" s="95"/>
      <c r="I196" s="95"/>
      <c r="J196" s="95"/>
      <c r="K196" s="95"/>
      <c r="L196" s="95"/>
      <c r="M196" s="95"/>
      <c r="N196" s="95"/>
      <c r="O196" s="96"/>
      <c r="P196" s="28"/>
      <c r="Q196" s="28"/>
      <c r="R196" s="28"/>
      <c r="S196" s="28"/>
      <c r="T196" s="28"/>
      <c r="U196" s="28"/>
      <c r="V196" s="28"/>
      <c r="W196" s="28"/>
      <c r="X196" s="28"/>
      <c r="Y196" s="28"/>
      <c r="Z196" s="28"/>
      <c r="AA196" s="28"/>
      <c r="AB196" s="28"/>
      <c r="AC196" s="28"/>
      <c r="AD196" s="28"/>
      <c r="AE196" s="28"/>
      <c r="AF196" s="28"/>
      <c r="AG196" s="28"/>
      <c r="AH196" s="28"/>
      <c r="AI196" s="28"/>
      <c r="AJ196" s="28"/>
      <c r="AK196" s="29"/>
      <c r="AL196" s="28"/>
      <c r="AM196" s="28"/>
      <c r="AN196" s="28"/>
      <c r="AP196" s="13"/>
    </row>
    <row r="197" spans="2:42" ht="12" customHeight="1">
      <c r="B197" s="97"/>
      <c r="C197" s="97"/>
      <c r="D197" s="97"/>
      <c r="E197" s="97"/>
      <c r="F197" s="95"/>
      <c r="G197" s="95"/>
      <c r="H197" s="95"/>
      <c r="I197" s="95"/>
      <c r="J197" s="95"/>
      <c r="K197" s="95"/>
      <c r="L197" s="95"/>
      <c r="M197" s="95"/>
      <c r="N197" s="95"/>
      <c r="O197" s="96"/>
      <c r="P197" s="28"/>
      <c r="Q197" s="28"/>
      <c r="R197" s="28"/>
      <c r="S197" s="28"/>
      <c r="T197" s="28"/>
      <c r="U197" s="28"/>
      <c r="V197" s="28"/>
      <c r="W197" s="28"/>
      <c r="X197" s="28"/>
      <c r="Y197" s="28"/>
      <c r="Z197" s="28"/>
      <c r="AA197" s="28"/>
      <c r="AB197" s="28"/>
      <c r="AC197" s="28"/>
      <c r="AD197" s="28"/>
      <c r="AE197" s="28"/>
      <c r="AF197" s="28"/>
      <c r="AG197" s="28"/>
      <c r="AH197" s="28"/>
      <c r="AI197" s="28"/>
      <c r="AJ197" s="28"/>
      <c r="AK197" s="29"/>
      <c r="AL197" s="28"/>
      <c r="AM197" s="28"/>
      <c r="AN197" s="28"/>
      <c r="AP197" s="13"/>
    </row>
    <row r="198" spans="2:42" ht="12" customHeight="1">
      <c r="B198" s="97"/>
      <c r="C198" s="97"/>
      <c r="D198" s="97"/>
      <c r="E198" s="97"/>
      <c r="F198" s="94"/>
      <c r="G198" s="94"/>
      <c r="H198" s="94"/>
      <c r="I198" s="94"/>
      <c r="J198" s="94"/>
      <c r="K198" s="94"/>
      <c r="L198" s="94"/>
      <c r="M198" s="94"/>
      <c r="N198" s="94"/>
      <c r="O198" s="96"/>
      <c r="P198" s="28"/>
      <c r="Q198" s="28"/>
      <c r="R198" s="28"/>
      <c r="S198" s="28"/>
      <c r="T198" s="28"/>
      <c r="U198" s="28"/>
      <c r="V198" s="28"/>
      <c r="W198" s="28"/>
      <c r="X198" s="28"/>
      <c r="Y198" s="28"/>
      <c r="Z198" s="28"/>
      <c r="AA198" s="28"/>
      <c r="AB198" s="28"/>
      <c r="AC198" s="28"/>
      <c r="AD198" s="28"/>
      <c r="AE198" s="28"/>
      <c r="AF198" s="28"/>
      <c r="AG198" s="28"/>
      <c r="AH198" s="28"/>
      <c r="AI198" s="28"/>
      <c r="AJ198" s="28"/>
      <c r="AK198" s="29"/>
      <c r="AL198" s="28"/>
      <c r="AM198" s="28"/>
      <c r="AN198" s="28"/>
      <c r="AP198" s="13"/>
    </row>
    <row r="199" spans="2:42" ht="12" customHeight="1">
      <c r="B199" s="97"/>
      <c r="C199" s="97"/>
      <c r="D199" s="97"/>
      <c r="E199" s="97"/>
      <c r="F199" s="94"/>
      <c r="G199" s="94"/>
      <c r="H199" s="94"/>
      <c r="I199" s="94"/>
      <c r="J199" s="94"/>
      <c r="K199" s="94"/>
      <c r="L199" s="94"/>
      <c r="M199" s="94"/>
      <c r="N199" s="94"/>
      <c r="O199" s="96"/>
      <c r="P199" s="28"/>
      <c r="Q199" s="28"/>
      <c r="R199" s="28"/>
      <c r="S199" s="28"/>
      <c r="T199" s="28"/>
      <c r="U199" s="28"/>
      <c r="V199" s="28"/>
      <c r="W199" s="28"/>
      <c r="X199" s="28"/>
      <c r="Y199" s="28"/>
      <c r="Z199" s="28"/>
      <c r="AA199" s="28"/>
      <c r="AB199" s="28"/>
      <c r="AC199" s="28"/>
      <c r="AD199" s="28"/>
      <c r="AE199" s="28"/>
      <c r="AF199" s="28"/>
      <c r="AG199" s="28"/>
      <c r="AH199" s="28"/>
      <c r="AI199" s="28"/>
      <c r="AJ199" s="28"/>
      <c r="AK199" s="29"/>
      <c r="AL199" s="28"/>
      <c r="AM199" s="28"/>
      <c r="AN199" s="28"/>
      <c r="AP199" s="13"/>
    </row>
    <row r="200" spans="2:42" ht="12" customHeight="1">
      <c r="B200" s="97"/>
      <c r="C200" s="97"/>
      <c r="D200" s="97"/>
      <c r="E200" s="97"/>
      <c r="F200" s="94"/>
      <c r="G200" s="94"/>
      <c r="H200" s="94"/>
      <c r="I200" s="94"/>
      <c r="J200" s="94"/>
      <c r="K200" s="94"/>
      <c r="L200" s="94"/>
      <c r="M200" s="94"/>
      <c r="N200" s="94"/>
      <c r="O200" s="96"/>
      <c r="P200" s="28"/>
      <c r="Q200" s="28"/>
      <c r="R200" s="28"/>
      <c r="S200" s="28"/>
      <c r="T200" s="28"/>
      <c r="U200" s="28"/>
      <c r="V200" s="28"/>
      <c r="W200" s="28"/>
      <c r="X200" s="28"/>
      <c r="Y200" s="28"/>
      <c r="Z200" s="28"/>
      <c r="AA200" s="28"/>
      <c r="AB200" s="28"/>
      <c r="AC200" s="28"/>
      <c r="AD200" s="28"/>
      <c r="AE200" s="28"/>
      <c r="AF200" s="28"/>
      <c r="AG200" s="28"/>
      <c r="AH200" s="28"/>
      <c r="AI200" s="28"/>
      <c r="AJ200" s="28"/>
      <c r="AK200" s="29"/>
      <c r="AL200" s="28"/>
      <c r="AM200" s="28"/>
      <c r="AN200" s="28"/>
      <c r="AP200" s="13"/>
    </row>
    <row r="201" spans="2:42" ht="12" customHeight="1">
      <c r="B201" s="97"/>
      <c r="C201" s="97"/>
      <c r="D201" s="97"/>
      <c r="E201" s="97"/>
      <c r="F201" s="94"/>
      <c r="G201" s="94"/>
      <c r="H201" s="94"/>
      <c r="I201" s="94"/>
      <c r="J201" s="94"/>
      <c r="K201" s="94"/>
      <c r="L201" s="94"/>
      <c r="M201" s="94"/>
      <c r="N201" s="94"/>
      <c r="O201" s="96"/>
      <c r="P201" s="28"/>
      <c r="Q201" s="28"/>
      <c r="R201" s="28"/>
      <c r="S201" s="28"/>
      <c r="T201" s="28"/>
      <c r="U201" s="28"/>
      <c r="V201" s="28"/>
      <c r="W201" s="28"/>
      <c r="X201" s="28"/>
      <c r="Y201" s="28"/>
      <c r="Z201" s="28"/>
      <c r="AA201" s="28"/>
      <c r="AB201" s="28"/>
      <c r="AC201" s="28"/>
      <c r="AD201" s="28"/>
      <c r="AE201" s="28"/>
      <c r="AF201" s="28"/>
      <c r="AG201" s="28"/>
      <c r="AH201" s="28"/>
      <c r="AI201" s="28"/>
      <c r="AJ201" s="28"/>
      <c r="AK201" s="29"/>
      <c r="AL201" s="28"/>
      <c r="AM201" s="28"/>
      <c r="AN201" s="28"/>
      <c r="AP201" s="13"/>
    </row>
    <row r="202" spans="2:42" ht="12" customHeight="1">
      <c r="B202" s="97"/>
      <c r="C202" s="97"/>
      <c r="D202" s="97"/>
      <c r="E202" s="97"/>
      <c r="F202" s="94"/>
      <c r="G202" s="94"/>
      <c r="H202" s="94"/>
      <c r="I202" s="94"/>
      <c r="J202" s="94"/>
      <c r="K202" s="94"/>
      <c r="L202" s="94"/>
      <c r="M202" s="94"/>
      <c r="N202" s="94"/>
      <c r="O202" s="96"/>
      <c r="P202" s="28"/>
      <c r="Q202" s="28"/>
      <c r="R202" s="28"/>
      <c r="S202" s="28"/>
      <c r="T202" s="28"/>
      <c r="U202" s="28"/>
      <c r="V202" s="28"/>
      <c r="W202" s="28"/>
      <c r="X202" s="28"/>
      <c r="Y202" s="28"/>
      <c r="Z202" s="28"/>
      <c r="AA202" s="28"/>
      <c r="AB202" s="28"/>
      <c r="AC202" s="28"/>
      <c r="AD202" s="28"/>
      <c r="AE202" s="28"/>
      <c r="AF202" s="28"/>
      <c r="AG202" s="28"/>
      <c r="AH202" s="28"/>
      <c r="AI202" s="28"/>
      <c r="AJ202" s="28"/>
      <c r="AK202" s="29"/>
      <c r="AL202" s="28"/>
      <c r="AM202" s="28"/>
      <c r="AN202" s="28"/>
      <c r="AP202" s="13"/>
    </row>
    <row r="203" spans="2:42" ht="12" customHeight="1">
      <c r="B203" s="97"/>
      <c r="C203" s="97"/>
      <c r="D203" s="97"/>
      <c r="E203" s="97"/>
      <c r="F203" s="94"/>
      <c r="G203" s="94"/>
      <c r="H203" s="94"/>
      <c r="I203" s="94"/>
      <c r="J203" s="94"/>
      <c r="K203" s="94"/>
      <c r="L203" s="94"/>
      <c r="M203" s="94"/>
      <c r="N203" s="94"/>
      <c r="O203" s="96"/>
      <c r="P203" s="28"/>
      <c r="Q203" s="28"/>
      <c r="R203" s="28"/>
      <c r="S203" s="28"/>
      <c r="T203" s="28"/>
      <c r="U203" s="28"/>
      <c r="V203" s="28"/>
      <c r="W203" s="28"/>
      <c r="X203" s="28"/>
      <c r="Y203" s="28"/>
      <c r="Z203" s="28"/>
      <c r="AA203" s="28"/>
      <c r="AB203" s="28"/>
      <c r="AC203" s="28"/>
      <c r="AD203" s="28"/>
      <c r="AE203" s="28"/>
      <c r="AF203" s="28"/>
      <c r="AG203" s="28"/>
      <c r="AH203" s="28"/>
      <c r="AI203" s="28"/>
      <c r="AJ203" s="28"/>
      <c r="AK203" s="29"/>
      <c r="AL203" s="28"/>
      <c r="AM203" s="28"/>
      <c r="AN203" s="28"/>
      <c r="AP203" s="13"/>
    </row>
    <row r="204" spans="2:42" ht="12" customHeight="1">
      <c r="B204" s="97"/>
      <c r="C204" s="97"/>
      <c r="D204" s="97"/>
      <c r="E204" s="97"/>
      <c r="F204" s="94"/>
      <c r="G204" s="94"/>
      <c r="H204" s="94"/>
      <c r="I204" s="94"/>
      <c r="J204" s="94"/>
      <c r="K204" s="94"/>
      <c r="L204" s="94"/>
      <c r="M204" s="94"/>
      <c r="N204" s="94"/>
      <c r="O204" s="96"/>
      <c r="P204" s="28"/>
      <c r="Q204" s="28"/>
      <c r="R204" s="28"/>
      <c r="S204" s="28"/>
      <c r="T204" s="28"/>
      <c r="U204" s="28"/>
      <c r="V204" s="28"/>
      <c r="W204" s="28"/>
      <c r="X204" s="28"/>
      <c r="Y204" s="28"/>
      <c r="Z204" s="28"/>
      <c r="AA204" s="28"/>
      <c r="AB204" s="28"/>
      <c r="AC204" s="28"/>
      <c r="AD204" s="28"/>
      <c r="AE204" s="28"/>
      <c r="AF204" s="28"/>
      <c r="AG204" s="28"/>
      <c r="AH204" s="28"/>
      <c r="AI204" s="28"/>
      <c r="AJ204" s="28"/>
      <c r="AK204" s="29"/>
      <c r="AL204" s="28"/>
      <c r="AM204" s="28"/>
      <c r="AN204" s="28"/>
      <c r="AP204" s="13"/>
    </row>
    <row r="205" spans="2:42" ht="12" customHeight="1">
      <c r="B205" s="97"/>
      <c r="C205" s="97"/>
      <c r="D205" s="97"/>
      <c r="E205" s="97"/>
      <c r="F205" s="94"/>
      <c r="G205" s="94"/>
      <c r="H205" s="94"/>
      <c r="I205" s="94"/>
      <c r="J205" s="94"/>
      <c r="K205" s="94"/>
      <c r="L205" s="94"/>
      <c r="M205" s="94"/>
      <c r="N205" s="94"/>
      <c r="O205" s="28"/>
      <c r="P205" s="28"/>
      <c r="Q205" s="28"/>
      <c r="R205" s="28"/>
      <c r="S205" s="28"/>
      <c r="T205" s="28"/>
      <c r="U205" s="28"/>
      <c r="V205" s="28"/>
      <c r="W205" s="28"/>
      <c r="X205" s="28"/>
      <c r="Y205" s="28"/>
      <c r="Z205" s="28"/>
      <c r="AA205" s="28"/>
      <c r="AB205" s="28"/>
      <c r="AC205" s="28"/>
      <c r="AD205" s="28"/>
      <c r="AE205" s="28"/>
      <c r="AF205" s="28"/>
      <c r="AG205" s="28"/>
      <c r="AH205" s="28"/>
      <c r="AI205" s="28"/>
      <c r="AJ205" s="28"/>
      <c r="AK205" s="29"/>
      <c r="AL205" s="28"/>
      <c r="AM205" s="28"/>
      <c r="AN205" s="28"/>
      <c r="AP205" s="13"/>
    </row>
    <row r="206" spans="2:42" ht="12" customHeight="1">
      <c r="B206" s="97"/>
      <c r="C206" s="97"/>
      <c r="D206" s="97"/>
      <c r="E206" s="97"/>
      <c r="F206" s="94"/>
      <c r="G206" s="94"/>
      <c r="H206" s="94"/>
      <c r="I206" s="94"/>
      <c r="J206" s="94"/>
      <c r="K206" s="94"/>
      <c r="L206" s="94"/>
      <c r="M206" s="94"/>
      <c r="N206" s="94"/>
      <c r="O206" s="28"/>
      <c r="P206" s="28"/>
      <c r="Q206" s="28"/>
      <c r="R206" s="28"/>
      <c r="S206" s="28"/>
      <c r="T206" s="28"/>
      <c r="U206" s="28"/>
      <c r="V206" s="28"/>
      <c r="W206" s="28"/>
      <c r="X206" s="28"/>
      <c r="Y206" s="28"/>
      <c r="Z206" s="28"/>
      <c r="AA206" s="28"/>
      <c r="AB206" s="28"/>
      <c r="AC206" s="28"/>
      <c r="AD206" s="28"/>
      <c r="AE206" s="28"/>
      <c r="AF206" s="28"/>
      <c r="AG206" s="28"/>
      <c r="AH206" s="28"/>
      <c r="AI206" s="28"/>
      <c r="AJ206" s="28"/>
      <c r="AK206" s="29"/>
      <c r="AL206" s="28"/>
      <c r="AM206" s="28"/>
      <c r="AN206" s="28"/>
      <c r="AP206" s="13"/>
    </row>
    <row r="207" spans="2:42" ht="12" customHeight="1">
      <c r="B207" s="97"/>
      <c r="C207" s="97"/>
      <c r="D207" s="97"/>
      <c r="E207" s="97"/>
      <c r="F207" s="96"/>
      <c r="G207" s="96"/>
      <c r="H207" s="96"/>
      <c r="I207" s="96"/>
      <c r="J207" s="96"/>
      <c r="K207" s="96"/>
      <c r="L207" s="96"/>
      <c r="M207" s="96"/>
      <c r="N207" s="96"/>
      <c r="O207" s="28"/>
      <c r="P207" s="28"/>
      <c r="Q207" s="28"/>
      <c r="R207" s="28"/>
      <c r="S207" s="28"/>
      <c r="T207" s="28"/>
      <c r="U207" s="28"/>
      <c r="V207" s="28"/>
      <c r="W207" s="28"/>
      <c r="X207" s="28"/>
      <c r="Y207" s="28"/>
      <c r="Z207" s="28"/>
      <c r="AA207" s="28"/>
      <c r="AB207" s="28"/>
      <c r="AC207" s="28"/>
      <c r="AD207" s="28"/>
      <c r="AE207" s="28"/>
      <c r="AF207" s="28"/>
      <c r="AG207" s="28"/>
      <c r="AH207" s="28"/>
      <c r="AI207" s="28"/>
      <c r="AJ207" s="28"/>
      <c r="AK207" s="29"/>
      <c r="AL207" s="28"/>
      <c r="AM207" s="28"/>
      <c r="AN207" s="28"/>
      <c r="AP207" s="13"/>
    </row>
    <row r="208" spans="2:42" ht="12" customHeight="1">
      <c r="B208" s="97"/>
      <c r="C208" s="97"/>
      <c r="D208" s="97"/>
      <c r="E208" s="97"/>
      <c r="F208" s="96"/>
      <c r="G208" s="96"/>
      <c r="H208" s="96"/>
      <c r="I208" s="96"/>
      <c r="J208" s="96"/>
      <c r="K208" s="96"/>
      <c r="L208" s="96"/>
      <c r="M208" s="96"/>
      <c r="N208" s="96"/>
      <c r="O208" s="28"/>
      <c r="P208" s="28"/>
      <c r="Q208" s="28"/>
      <c r="R208" s="28"/>
      <c r="S208" s="28"/>
      <c r="T208" s="28"/>
      <c r="U208" s="28"/>
      <c r="V208" s="28"/>
      <c r="W208" s="28"/>
      <c r="X208" s="28"/>
      <c r="Y208" s="28"/>
      <c r="Z208" s="28"/>
      <c r="AA208" s="28"/>
      <c r="AB208" s="28"/>
      <c r="AC208" s="28"/>
      <c r="AD208" s="28"/>
      <c r="AE208" s="28"/>
      <c r="AF208" s="28"/>
      <c r="AG208" s="28"/>
      <c r="AH208" s="28"/>
      <c r="AI208" s="28"/>
      <c r="AJ208" s="28"/>
      <c r="AK208" s="29"/>
      <c r="AL208" s="28"/>
      <c r="AM208" s="28"/>
      <c r="AN208" s="28"/>
      <c r="AP208" s="13"/>
    </row>
    <row r="209" spans="2:42" ht="12" customHeight="1">
      <c r="B209" s="97"/>
      <c r="C209" s="97"/>
      <c r="D209" s="97"/>
      <c r="E209" s="97"/>
      <c r="F209" s="96"/>
      <c r="G209" s="96"/>
      <c r="H209" s="96"/>
      <c r="I209" s="96"/>
      <c r="J209" s="96"/>
      <c r="K209" s="96"/>
      <c r="L209" s="96"/>
      <c r="M209" s="96"/>
      <c r="N209" s="96"/>
      <c r="O209" s="28"/>
      <c r="P209" s="28"/>
      <c r="Q209" s="28"/>
      <c r="R209" s="28"/>
      <c r="S209" s="28"/>
      <c r="T209" s="28"/>
      <c r="U209" s="28"/>
      <c r="V209" s="28"/>
      <c r="W209" s="28"/>
      <c r="X209" s="28"/>
      <c r="Y209" s="28"/>
      <c r="Z209" s="28"/>
      <c r="AA209" s="28"/>
      <c r="AB209" s="28"/>
      <c r="AC209" s="28"/>
      <c r="AD209" s="28"/>
      <c r="AE209" s="28"/>
      <c r="AF209" s="28"/>
      <c r="AG209" s="28"/>
      <c r="AH209" s="28"/>
      <c r="AI209" s="28"/>
      <c r="AJ209" s="28"/>
      <c r="AK209" s="29"/>
      <c r="AL209" s="28"/>
      <c r="AM209" s="28"/>
      <c r="AN209" s="28"/>
      <c r="AP209" s="13"/>
    </row>
    <row r="210" spans="2:42" ht="12" customHeight="1">
      <c r="B210" s="97"/>
      <c r="C210" s="97"/>
      <c r="D210" s="97"/>
      <c r="E210" s="97"/>
      <c r="F210" s="96"/>
      <c r="G210" s="96"/>
      <c r="H210" s="96"/>
      <c r="I210" s="96"/>
      <c r="J210" s="96"/>
      <c r="K210" s="96"/>
      <c r="L210" s="96"/>
      <c r="M210" s="96"/>
      <c r="N210" s="96"/>
      <c r="O210" s="28"/>
      <c r="P210" s="28"/>
      <c r="Q210" s="28"/>
      <c r="R210" s="28"/>
      <c r="S210" s="28"/>
      <c r="T210" s="28"/>
      <c r="U210" s="28"/>
      <c r="V210" s="28"/>
      <c r="W210" s="28"/>
      <c r="X210" s="28"/>
      <c r="Y210" s="28"/>
      <c r="Z210" s="28"/>
      <c r="AA210" s="28"/>
      <c r="AB210" s="28"/>
      <c r="AC210" s="28"/>
      <c r="AD210" s="28"/>
      <c r="AE210" s="28"/>
      <c r="AF210" s="28"/>
      <c r="AG210" s="28"/>
      <c r="AH210" s="28"/>
      <c r="AI210" s="28"/>
      <c r="AJ210" s="28"/>
      <c r="AK210" s="29"/>
      <c r="AL210" s="28"/>
      <c r="AM210" s="28"/>
      <c r="AN210" s="28"/>
      <c r="AP210" s="13"/>
    </row>
    <row r="211" spans="2:42" ht="12" customHeight="1">
      <c r="B211" s="97"/>
      <c r="C211" s="97"/>
      <c r="D211" s="97"/>
      <c r="E211" s="97"/>
      <c r="F211" s="96"/>
      <c r="G211" s="96"/>
      <c r="H211" s="96"/>
      <c r="I211" s="96"/>
      <c r="J211" s="96"/>
      <c r="K211" s="96"/>
      <c r="L211" s="96"/>
      <c r="M211" s="96"/>
      <c r="N211" s="96"/>
      <c r="O211" s="28"/>
      <c r="P211" s="28"/>
      <c r="Q211" s="28"/>
      <c r="R211" s="28"/>
      <c r="S211" s="28"/>
      <c r="T211" s="28"/>
      <c r="U211" s="28"/>
      <c r="V211" s="28"/>
      <c r="W211" s="28"/>
      <c r="X211" s="28"/>
      <c r="Y211" s="28"/>
      <c r="Z211" s="28"/>
      <c r="AA211" s="28"/>
      <c r="AB211" s="28"/>
      <c r="AC211" s="28"/>
      <c r="AD211" s="28"/>
      <c r="AE211" s="28"/>
      <c r="AF211" s="28"/>
      <c r="AG211" s="28"/>
      <c r="AH211" s="28"/>
      <c r="AI211" s="28"/>
      <c r="AJ211" s="28"/>
      <c r="AK211" s="29"/>
      <c r="AL211" s="28"/>
      <c r="AM211" s="28"/>
      <c r="AN211" s="28"/>
      <c r="AP211" s="13"/>
    </row>
    <row r="212" spans="2:42" ht="12" customHeight="1">
      <c r="B212" s="97"/>
      <c r="C212" s="97"/>
      <c r="D212" s="97"/>
      <c r="E212" s="97"/>
      <c r="F212" s="96"/>
      <c r="G212" s="96"/>
      <c r="H212" s="96"/>
      <c r="I212" s="96"/>
      <c r="J212" s="96"/>
      <c r="K212" s="96"/>
      <c r="L212" s="96"/>
      <c r="M212" s="96"/>
      <c r="N212" s="96"/>
      <c r="O212" s="28"/>
      <c r="P212" s="28"/>
      <c r="Q212" s="28"/>
      <c r="R212" s="28"/>
      <c r="S212" s="28"/>
      <c r="T212" s="28"/>
      <c r="U212" s="28"/>
      <c r="V212" s="28"/>
      <c r="W212" s="28"/>
      <c r="X212" s="28"/>
      <c r="Y212" s="28"/>
      <c r="Z212" s="28"/>
      <c r="AA212" s="28"/>
      <c r="AB212" s="28"/>
      <c r="AC212" s="28"/>
      <c r="AD212" s="28"/>
      <c r="AE212" s="28"/>
      <c r="AF212" s="28"/>
      <c r="AG212" s="28"/>
      <c r="AH212" s="28"/>
      <c r="AI212" s="28"/>
      <c r="AJ212" s="28"/>
      <c r="AK212" s="29"/>
      <c r="AL212" s="28"/>
      <c r="AM212" s="28"/>
      <c r="AN212" s="28"/>
      <c r="AP212" s="13"/>
    </row>
    <row r="213" spans="2:42" ht="12" customHeight="1">
      <c r="B213" s="97"/>
      <c r="C213" s="97"/>
      <c r="D213" s="97"/>
      <c r="E213" s="97"/>
      <c r="F213" s="96"/>
      <c r="G213" s="96"/>
      <c r="H213" s="96"/>
      <c r="I213" s="96"/>
      <c r="J213" s="96"/>
      <c r="K213" s="96"/>
      <c r="L213" s="96"/>
      <c r="M213" s="96"/>
      <c r="N213" s="96"/>
      <c r="O213" s="28"/>
      <c r="P213" s="28"/>
      <c r="Q213" s="28"/>
      <c r="R213" s="28"/>
      <c r="S213" s="28"/>
      <c r="T213" s="28"/>
      <c r="U213" s="28"/>
      <c r="V213" s="28"/>
      <c r="W213" s="28"/>
      <c r="X213" s="28"/>
      <c r="Y213" s="28"/>
      <c r="Z213" s="28"/>
      <c r="AA213" s="28"/>
      <c r="AB213" s="28"/>
      <c r="AC213" s="28"/>
      <c r="AD213" s="28"/>
      <c r="AE213" s="28"/>
      <c r="AF213" s="28"/>
      <c r="AG213" s="28"/>
      <c r="AH213" s="28"/>
      <c r="AI213" s="28"/>
      <c r="AJ213" s="28"/>
      <c r="AK213" s="29"/>
      <c r="AL213" s="28"/>
      <c r="AM213" s="28"/>
      <c r="AN213" s="28"/>
      <c r="AP213" s="13"/>
    </row>
    <row r="214" spans="2:42" ht="12" customHeight="1">
      <c r="B214" s="97"/>
      <c r="C214" s="97"/>
      <c r="D214" s="97"/>
      <c r="E214" s="97"/>
      <c r="F214" s="96"/>
      <c r="G214" s="96"/>
      <c r="H214" s="96"/>
      <c r="I214" s="96"/>
      <c r="J214" s="96"/>
      <c r="K214" s="96"/>
      <c r="L214" s="96"/>
      <c r="M214" s="96"/>
      <c r="N214" s="96"/>
      <c r="O214" s="28"/>
      <c r="P214" s="28"/>
      <c r="Q214" s="28"/>
      <c r="R214" s="28"/>
      <c r="S214" s="28"/>
      <c r="T214" s="28"/>
      <c r="U214" s="28"/>
      <c r="V214" s="28"/>
      <c r="W214" s="28"/>
      <c r="X214" s="28"/>
      <c r="Y214" s="28"/>
      <c r="Z214" s="28"/>
      <c r="AA214" s="28"/>
      <c r="AB214" s="28"/>
      <c r="AC214" s="28"/>
      <c r="AD214" s="28"/>
      <c r="AE214" s="28"/>
      <c r="AF214" s="28"/>
      <c r="AG214" s="28"/>
      <c r="AH214" s="28"/>
      <c r="AI214" s="28"/>
      <c r="AJ214" s="28"/>
      <c r="AK214" s="29"/>
      <c r="AL214" s="28"/>
      <c r="AM214" s="28"/>
      <c r="AN214" s="28"/>
      <c r="AP214" s="13"/>
    </row>
    <row r="215" spans="2:42" ht="12" customHeight="1">
      <c r="B215" s="97"/>
      <c r="C215" s="97"/>
      <c r="D215" s="97"/>
      <c r="E215" s="97"/>
      <c r="F215" s="96"/>
      <c r="G215" s="96"/>
      <c r="H215" s="96"/>
      <c r="I215" s="96"/>
      <c r="J215" s="96"/>
      <c r="K215" s="96"/>
      <c r="L215" s="96"/>
      <c r="M215" s="96"/>
      <c r="N215" s="96"/>
      <c r="O215" s="28"/>
      <c r="P215" s="28"/>
      <c r="Q215" s="28"/>
      <c r="R215" s="28"/>
      <c r="S215" s="28"/>
      <c r="T215" s="28"/>
      <c r="U215" s="28"/>
      <c r="V215" s="28"/>
      <c r="W215" s="28"/>
      <c r="X215" s="28"/>
      <c r="Y215" s="28"/>
      <c r="Z215" s="28"/>
      <c r="AA215" s="28"/>
      <c r="AB215" s="28"/>
      <c r="AC215" s="28"/>
      <c r="AD215" s="28"/>
      <c r="AE215" s="28"/>
      <c r="AF215" s="28"/>
      <c r="AG215" s="28"/>
      <c r="AH215" s="28"/>
      <c r="AI215" s="28"/>
      <c r="AJ215" s="28"/>
      <c r="AK215" s="29"/>
      <c r="AL215" s="28"/>
      <c r="AM215" s="28"/>
      <c r="AN215" s="28"/>
      <c r="AP215" s="13"/>
    </row>
    <row r="216" spans="2:42" ht="12" customHeight="1">
      <c r="B216" s="97"/>
      <c r="C216" s="97"/>
      <c r="D216" s="97"/>
      <c r="E216" s="97"/>
      <c r="F216" s="96"/>
      <c r="G216" s="96"/>
      <c r="H216" s="96"/>
      <c r="I216" s="96"/>
      <c r="J216" s="96"/>
      <c r="K216" s="96"/>
      <c r="L216" s="96"/>
      <c r="M216" s="96"/>
      <c r="N216" s="96"/>
      <c r="O216" s="28"/>
      <c r="P216" s="28"/>
      <c r="Q216" s="28"/>
      <c r="R216" s="28"/>
      <c r="S216" s="28"/>
      <c r="T216" s="28"/>
      <c r="U216" s="28"/>
      <c r="V216" s="28"/>
      <c r="W216" s="28"/>
      <c r="X216" s="28"/>
      <c r="Y216" s="28"/>
      <c r="Z216" s="28"/>
      <c r="AA216" s="28"/>
      <c r="AB216" s="28"/>
      <c r="AC216" s="28"/>
      <c r="AD216" s="28"/>
      <c r="AE216" s="28"/>
      <c r="AF216" s="28"/>
      <c r="AG216" s="28"/>
      <c r="AH216" s="28"/>
      <c r="AI216" s="28"/>
      <c r="AJ216" s="28"/>
      <c r="AK216" s="29"/>
      <c r="AL216" s="28"/>
      <c r="AM216" s="28"/>
      <c r="AN216" s="28"/>
      <c r="AP216" s="13"/>
    </row>
    <row r="217" spans="2:42" ht="12" customHeight="1">
      <c r="B217" s="97"/>
      <c r="C217" s="97"/>
      <c r="D217" s="97"/>
      <c r="E217" s="97"/>
      <c r="F217" s="96"/>
      <c r="G217" s="96"/>
      <c r="H217" s="96"/>
      <c r="I217" s="96"/>
      <c r="J217" s="96"/>
      <c r="K217" s="96"/>
      <c r="L217" s="96"/>
      <c r="M217" s="96"/>
      <c r="N217" s="96"/>
      <c r="O217" s="28"/>
      <c r="P217" s="28"/>
      <c r="Q217" s="28"/>
      <c r="R217" s="28"/>
      <c r="S217" s="28"/>
      <c r="T217" s="28"/>
      <c r="U217" s="28"/>
      <c r="V217" s="28"/>
      <c r="W217" s="28"/>
      <c r="X217" s="28"/>
      <c r="Y217" s="28"/>
      <c r="Z217" s="28"/>
      <c r="AA217" s="28"/>
      <c r="AB217" s="28"/>
      <c r="AC217" s="28"/>
      <c r="AD217" s="28"/>
      <c r="AE217" s="28"/>
      <c r="AF217" s="28"/>
      <c r="AG217" s="28"/>
      <c r="AH217" s="28"/>
      <c r="AI217" s="28"/>
      <c r="AJ217" s="28"/>
      <c r="AK217" s="29"/>
      <c r="AL217" s="28"/>
      <c r="AM217" s="28"/>
      <c r="AN217" s="28"/>
      <c r="AP217" s="13"/>
    </row>
    <row r="218" spans="2:42" ht="12" customHeight="1">
      <c r="B218" s="97"/>
      <c r="C218" s="97"/>
      <c r="D218" s="97"/>
      <c r="E218" s="97"/>
      <c r="F218" s="96"/>
      <c r="G218" s="96"/>
      <c r="H218" s="96"/>
      <c r="I218" s="96"/>
      <c r="J218" s="96"/>
      <c r="K218" s="96"/>
      <c r="L218" s="96"/>
      <c r="M218" s="96"/>
      <c r="N218" s="96"/>
      <c r="O218" s="28"/>
      <c r="P218" s="28"/>
      <c r="Q218" s="28"/>
      <c r="R218" s="28"/>
      <c r="S218" s="28"/>
      <c r="T218" s="28"/>
      <c r="U218" s="28"/>
      <c r="V218" s="28"/>
      <c r="W218" s="28"/>
      <c r="X218" s="28"/>
      <c r="Y218" s="28"/>
      <c r="Z218" s="28"/>
      <c r="AA218" s="28"/>
      <c r="AB218" s="28"/>
      <c r="AC218" s="28"/>
      <c r="AD218" s="28"/>
      <c r="AE218" s="28"/>
      <c r="AF218" s="28"/>
      <c r="AG218" s="28"/>
      <c r="AH218" s="28"/>
      <c r="AI218" s="28"/>
      <c r="AJ218" s="28"/>
      <c r="AK218" s="29"/>
      <c r="AL218" s="28"/>
      <c r="AM218" s="28"/>
      <c r="AN218" s="28"/>
      <c r="AP218" s="13"/>
    </row>
    <row r="219" spans="2:42" ht="12" customHeight="1">
      <c r="B219" s="97"/>
      <c r="C219" s="97"/>
      <c r="D219" s="97"/>
      <c r="E219" s="97"/>
      <c r="F219" s="96"/>
      <c r="G219" s="96"/>
      <c r="H219" s="96"/>
      <c r="I219" s="96"/>
      <c r="J219" s="96"/>
      <c r="K219" s="96"/>
      <c r="L219" s="96"/>
      <c r="M219" s="96"/>
      <c r="N219" s="96"/>
      <c r="O219" s="28"/>
      <c r="P219" s="28"/>
      <c r="Q219" s="28"/>
      <c r="R219" s="28"/>
      <c r="S219" s="28"/>
      <c r="T219" s="28"/>
      <c r="U219" s="28"/>
      <c r="V219" s="28"/>
      <c r="W219" s="28"/>
      <c r="X219" s="28"/>
      <c r="Y219" s="28"/>
      <c r="Z219" s="28"/>
      <c r="AA219" s="28"/>
      <c r="AB219" s="28"/>
      <c r="AC219" s="28"/>
      <c r="AD219" s="28"/>
      <c r="AE219" s="28"/>
      <c r="AF219" s="28"/>
      <c r="AG219" s="28"/>
      <c r="AH219" s="28"/>
      <c r="AI219" s="28"/>
      <c r="AJ219" s="28"/>
      <c r="AK219" s="29"/>
      <c r="AL219" s="28"/>
      <c r="AM219" s="28"/>
      <c r="AN219" s="28"/>
      <c r="AP219" s="13"/>
    </row>
    <row r="220" spans="2:42" ht="12" customHeight="1">
      <c r="B220" s="97"/>
      <c r="C220" s="97"/>
      <c r="D220" s="97"/>
      <c r="E220" s="97"/>
      <c r="F220" s="96"/>
      <c r="G220" s="96"/>
      <c r="H220" s="96"/>
      <c r="I220" s="96"/>
      <c r="J220" s="96"/>
      <c r="K220" s="96"/>
      <c r="L220" s="96"/>
      <c r="M220" s="96"/>
      <c r="N220" s="96"/>
      <c r="O220" s="28"/>
      <c r="P220" s="28"/>
      <c r="Q220" s="28"/>
      <c r="R220" s="28"/>
      <c r="S220" s="28"/>
      <c r="T220" s="28"/>
      <c r="U220" s="28"/>
      <c r="V220" s="28"/>
      <c r="W220" s="28"/>
      <c r="X220" s="28"/>
      <c r="Y220" s="28"/>
      <c r="Z220" s="28"/>
      <c r="AA220" s="28"/>
      <c r="AB220" s="28"/>
      <c r="AC220" s="28"/>
      <c r="AD220" s="28"/>
      <c r="AE220" s="28"/>
      <c r="AF220" s="28"/>
      <c r="AG220" s="28"/>
      <c r="AH220" s="28"/>
      <c r="AI220" s="28"/>
      <c r="AJ220" s="28"/>
      <c r="AK220" s="29"/>
      <c r="AL220" s="28"/>
      <c r="AM220" s="28"/>
      <c r="AN220" s="28"/>
      <c r="AP220" s="13"/>
    </row>
    <row r="221" spans="2:42" ht="12" customHeight="1">
      <c r="B221" s="97"/>
      <c r="C221" s="97"/>
      <c r="D221" s="97"/>
      <c r="E221" s="97"/>
      <c r="F221" s="96"/>
      <c r="G221" s="96"/>
      <c r="H221" s="96"/>
      <c r="I221" s="96"/>
      <c r="J221" s="96"/>
      <c r="K221" s="96"/>
      <c r="L221" s="96"/>
      <c r="M221" s="96"/>
      <c r="N221" s="96"/>
      <c r="O221" s="28"/>
      <c r="P221" s="28"/>
      <c r="Q221" s="28"/>
      <c r="R221" s="28"/>
      <c r="S221" s="28"/>
      <c r="T221" s="28"/>
      <c r="U221" s="28"/>
      <c r="V221" s="28"/>
      <c r="W221" s="28"/>
      <c r="X221" s="28"/>
      <c r="Y221" s="28"/>
      <c r="Z221" s="28"/>
      <c r="AA221" s="28"/>
      <c r="AB221" s="28"/>
      <c r="AC221" s="28"/>
      <c r="AD221" s="28"/>
      <c r="AE221" s="28"/>
      <c r="AF221" s="28"/>
      <c r="AG221" s="28"/>
      <c r="AH221" s="28"/>
      <c r="AI221" s="28"/>
      <c r="AJ221" s="28"/>
      <c r="AK221" s="29"/>
      <c r="AL221" s="28"/>
      <c r="AM221" s="28"/>
      <c r="AN221" s="28"/>
      <c r="AP221" s="13"/>
    </row>
    <row r="222" spans="2:42" ht="12" customHeight="1">
      <c r="B222" s="97"/>
      <c r="C222" s="97"/>
      <c r="D222" s="97"/>
      <c r="E222" s="97"/>
      <c r="F222" s="96"/>
      <c r="G222" s="96"/>
      <c r="H222" s="96"/>
      <c r="I222" s="96"/>
      <c r="J222" s="96"/>
      <c r="K222" s="96"/>
      <c r="L222" s="96"/>
      <c r="M222" s="96"/>
      <c r="N222" s="96"/>
      <c r="O222" s="28"/>
      <c r="P222" s="28"/>
      <c r="Q222" s="28"/>
      <c r="R222" s="28"/>
      <c r="S222" s="28"/>
      <c r="T222" s="28"/>
      <c r="U222" s="28"/>
      <c r="V222" s="28"/>
      <c r="W222" s="28"/>
      <c r="X222" s="28"/>
      <c r="Y222" s="28"/>
      <c r="Z222" s="28"/>
      <c r="AA222" s="28"/>
      <c r="AB222" s="28"/>
      <c r="AC222" s="28"/>
      <c r="AD222" s="28"/>
      <c r="AE222" s="28"/>
      <c r="AF222" s="28"/>
      <c r="AG222" s="28"/>
      <c r="AH222" s="28"/>
      <c r="AI222" s="28"/>
      <c r="AJ222" s="28"/>
      <c r="AK222" s="29"/>
      <c r="AL222" s="28"/>
      <c r="AM222" s="28"/>
      <c r="AN222" s="28"/>
      <c r="AP222" s="13"/>
    </row>
    <row r="223" spans="2:42" ht="12" customHeight="1">
      <c r="B223" s="97"/>
      <c r="C223" s="97"/>
      <c r="D223" s="97"/>
      <c r="E223" s="97"/>
      <c r="F223" s="96"/>
      <c r="G223" s="96"/>
      <c r="H223" s="96"/>
      <c r="I223" s="96"/>
      <c r="J223" s="96"/>
      <c r="K223" s="96"/>
      <c r="L223" s="96"/>
      <c r="M223" s="96"/>
      <c r="N223" s="96"/>
      <c r="O223" s="28"/>
      <c r="P223" s="28"/>
      <c r="Q223" s="28"/>
      <c r="R223" s="28"/>
      <c r="S223" s="28"/>
      <c r="T223" s="28"/>
      <c r="U223" s="28"/>
      <c r="V223" s="28"/>
      <c r="W223" s="28"/>
      <c r="X223" s="28"/>
      <c r="Y223" s="28"/>
      <c r="Z223" s="28"/>
      <c r="AA223" s="28"/>
      <c r="AB223" s="28"/>
      <c r="AC223" s="28"/>
      <c r="AD223" s="28"/>
      <c r="AE223" s="28"/>
      <c r="AF223" s="28"/>
      <c r="AG223" s="28"/>
      <c r="AH223" s="28"/>
      <c r="AI223" s="28"/>
      <c r="AJ223" s="28"/>
      <c r="AK223" s="29"/>
      <c r="AL223" s="28"/>
      <c r="AM223" s="28"/>
      <c r="AN223" s="28"/>
      <c r="AP223" s="13"/>
    </row>
    <row r="224" spans="2:42" ht="12" customHeight="1">
      <c r="B224" s="97"/>
      <c r="C224" s="97"/>
      <c r="D224" s="97"/>
      <c r="E224" s="97"/>
      <c r="F224" s="96"/>
      <c r="G224" s="96"/>
      <c r="H224" s="96"/>
      <c r="I224" s="96"/>
      <c r="J224" s="96"/>
      <c r="K224" s="96"/>
      <c r="L224" s="96"/>
      <c r="M224" s="96"/>
      <c r="N224" s="96"/>
      <c r="O224" s="28"/>
      <c r="P224" s="28"/>
      <c r="Q224" s="28"/>
      <c r="R224" s="28"/>
      <c r="S224" s="28"/>
      <c r="T224" s="28"/>
      <c r="U224" s="28"/>
      <c r="V224" s="28"/>
      <c r="W224" s="28"/>
      <c r="X224" s="28"/>
      <c r="Y224" s="28"/>
      <c r="Z224" s="28"/>
      <c r="AA224" s="28"/>
      <c r="AB224" s="28"/>
      <c r="AC224" s="28"/>
      <c r="AD224" s="28"/>
      <c r="AE224" s="28"/>
      <c r="AF224" s="28"/>
      <c r="AG224" s="28"/>
      <c r="AH224" s="28"/>
      <c r="AI224" s="28"/>
      <c r="AJ224" s="28"/>
      <c r="AK224" s="29"/>
      <c r="AL224" s="28"/>
      <c r="AM224" s="28"/>
      <c r="AN224" s="28"/>
      <c r="AP224" s="13"/>
    </row>
    <row r="225" spans="2:42" ht="12" customHeight="1">
      <c r="B225" s="97"/>
      <c r="C225" s="97"/>
      <c r="D225" s="97"/>
      <c r="E225" s="97"/>
      <c r="F225" s="96"/>
      <c r="G225" s="96"/>
      <c r="H225" s="96"/>
      <c r="I225" s="96"/>
      <c r="J225" s="96"/>
      <c r="K225" s="96"/>
      <c r="L225" s="96"/>
      <c r="M225" s="96"/>
      <c r="N225" s="96"/>
      <c r="O225" s="28"/>
      <c r="P225" s="28"/>
      <c r="Q225" s="28"/>
      <c r="R225" s="28"/>
      <c r="S225" s="28"/>
      <c r="T225" s="28"/>
      <c r="U225" s="28"/>
      <c r="V225" s="28"/>
      <c r="W225" s="28"/>
      <c r="X225" s="28"/>
      <c r="Y225" s="28"/>
      <c r="Z225" s="28"/>
      <c r="AA225" s="28"/>
      <c r="AB225" s="28"/>
      <c r="AC225" s="28"/>
      <c r="AD225" s="28"/>
      <c r="AE225" s="28"/>
      <c r="AF225" s="28"/>
      <c r="AG225" s="28"/>
      <c r="AH225" s="28"/>
      <c r="AI225" s="28"/>
      <c r="AJ225" s="28"/>
      <c r="AK225" s="29"/>
      <c r="AL225" s="28"/>
      <c r="AM225" s="28"/>
      <c r="AN225" s="28"/>
      <c r="AP225" s="13"/>
    </row>
    <row r="226" spans="2:42" ht="12" customHeight="1">
      <c r="B226" s="97"/>
      <c r="C226" s="97"/>
      <c r="D226" s="97"/>
      <c r="E226" s="97"/>
      <c r="F226" s="96"/>
      <c r="G226" s="96"/>
      <c r="H226" s="96"/>
      <c r="I226" s="96"/>
      <c r="J226" s="96"/>
      <c r="K226" s="96"/>
      <c r="L226" s="96"/>
      <c r="M226" s="96"/>
      <c r="N226" s="96"/>
      <c r="O226" s="28"/>
      <c r="P226" s="28"/>
      <c r="Q226" s="28"/>
      <c r="R226" s="28"/>
      <c r="S226" s="28"/>
      <c r="T226" s="28"/>
      <c r="U226" s="28"/>
      <c r="V226" s="28"/>
      <c r="W226" s="28"/>
      <c r="X226" s="28"/>
      <c r="Y226" s="28"/>
      <c r="Z226" s="28"/>
      <c r="AA226" s="28"/>
      <c r="AB226" s="28"/>
      <c r="AC226" s="28"/>
      <c r="AD226" s="28"/>
      <c r="AE226" s="28"/>
      <c r="AF226" s="28"/>
      <c r="AG226" s="28"/>
      <c r="AH226" s="28"/>
      <c r="AI226" s="28"/>
      <c r="AJ226" s="28"/>
      <c r="AK226" s="29"/>
      <c r="AL226" s="28"/>
      <c r="AM226" s="28"/>
      <c r="AN226" s="28"/>
      <c r="AP226" s="13"/>
    </row>
    <row r="227" spans="2:42" ht="12" customHeight="1">
      <c r="B227" s="97"/>
      <c r="C227" s="97"/>
      <c r="D227" s="97"/>
      <c r="E227" s="97"/>
      <c r="F227" s="96"/>
      <c r="G227" s="96"/>
      <c r="H227" s="96"/>
      <c r="I227" s="96"/>
      <c r="J227" s="96"/>
      <c r="K227" s="96"/>
      <c r="L227" s="96"/>
      <c r="M227" s="96"/>
      <c r="N227" s="96"/>
      <c r="O227" s="28"/>
      <c r="P227" s="28"/>
      <c r="Q227" s="28"/>
      <c r="R227" s="28"/>
      <c r="S227" s="28"/>
      <c r="T227" s="28"/>
      <c r="U227" s="28"/>
      <c r="V227" s="28"/>
      <c r="W227" s="28"/>
      <c r="X227" s="28"/>
      <c r="Y227" s="28"/>
      <c r="Z227" s="28"/>
      <c r="AA227" s="28"/>
      <c r="AB227" s="28"/>
      <c r="AC227" s="28"/>
      <c r="AD227" s="28"/>
      <c r="AE227" s="28"/>
      <c r="AF227" s="28"/>
      <c r="AG227" s="28"/>
      <c r="AH227" s="28"/>
      <c r="AI227" s="28"/>
      <c r="AJ227" s="28"/>
      <c r="AK227" s="29"/>
      <c r="AL227" s="28"/>
      <c r="AM227" s="28"/>
      <c r="AN227" s="28"/>
      <c r="AP227" s="13"/>
    </row>
    <row r="228" spans="2:42" ht="12" customHeight="1">
      <c r="B228" s="97"/>
      <c r="C228" s="97"/>
      <c r="D228" s="97"/>
      <c r="E228" s="97"/>
      <c r="F228" s="96"/>
      <c r="G228" s="96"/>
      <c r="H228" s="96"/>
      <c r="I228" s="96"/>
      <c r="J228" s="96"/>
      <c r="K228" s="96"/>
      <c r="L228" s="96"/>
      <c r="M228" s="96"/>
      <c r="N228" s="96"/>
      <c r="O228" s="28"/>
      <c r="P228" s="28"/>
      <c r="Q228" s="28"/>
      <c r="R228" s="28"/>
      <c r="S228" s="28"/>
      <c r="T228" s="28"/>
      <c r="U228" s="28"/>
      <c r="V228" s="28"/>
      <c r="W228" s="28"/>
      <c r="X228" s="28"/>
      <c r="Y228" s="28"/>
      <c r="Z228" s="28"/>
      <c r="AA228" s="28"/>
      <c r="AB228" s="28"/>
      <c r="AC228" s="28"/>
      <c r="AD228" s="28"/>
      <c r="AE228" s="28"/>
      <c r="AF228" s="28"/>
      <c r="AG228" s="28"/>
      <c r="AH228" s="28"/>
      <c r="AI228" s="28"/>
      <c r="AJ228" s="28"/>
      <c r="AK228" s="29"/>
      <c r="AL228" s="28"/>
      <c r="AM228" s="28"/>
      <c r="AN228" s="28"/>
      <c r="AP228" s="13"/>
    </row>
    <row r="229" spans="2:42" ht="12" customHeight="1">
      <c r="B229" s="97"/>
      <c r="C229" s="97"/>
      <c r="D229" s="97"/>
      <c r="E229" s="97"/>
      <c r="F229" s="96"/>
      <c r="G229" s="96"/>
      <c r="H229" s="96"/>
      <c r="I229" s="96"/>
      <c r="J229" s="96"/>
      <c r="K229" s="96"/>
      <c r="L229" s="96"/>
      <c r="M229" s="96"/>
      <c r="N229" s="96"/>
      <c r="O229" s="28"/>
      <c r="P229" s="28"/>
      <c r="Q229" s="28"/>
      <c r="R229" s="28"/>
      <c r="S229" s="28"/>
      <c r="T229" s="28"/>
      <c r="U229" s="28"/>
      <c r="V229" s="28"/>
      <c r="W229" s="28"/>
      <c r="X229" s="28"/>
      <c r="Y229" s="28"/>
      <c r="Z229" s="28"/>
      <c r="AA229" s="28"/>
      <c r="AB229" s="28"/>
      <c r="AC229" s="28"/>
      <c r="AD229" s="28"/>
      <c r="AE229" s="28"/>
      <c r="AF229" s="28"/>
      <c r="AG229" s="28"/>
      <c r="AH229" s="28"/>
      <c r="AI229" s="28"/>
      <c r="AJ229" s="28"/>
      <c r="AK229" s="29"/>
      <c r="AL229" s="28"/>
      <c r="AM229" s="28"/>
      <c r="AN229" s="28"/>
      <c r="AP229" s="13"/>
    </row>
    <row r="230" spans="2:42" ht="12" customHeight="1">
      <c r="B230" s="97"/>
      <c r="C230" s="97"/>
      <c r="D230" s="97"/>
      <c r="E230" s="97"/>
      <c r="F230" s="96"/>
      <c r="G230" s="96"/>
      <c r="H230" s="96"/>
      <c r="I230" s="96"/>
      <c r="J230" s="96"/>
      <c r="K230" s="96"/>
      <c r="L230" s="96"/>
      <c r="M230" s="96"/>
      <c r="N230" s="96"/>
      <c r="O230" s="28"/>
      <c r="P230" s="28"/>
      <c r="Q230" s="28"/>
      <c r="R230" s="28"/>
      <c r="S230" s="28"/>
      <c r="T230" s="28"/>
      <c r="U230" s="28"/>
      <c r="V230" s="28"/>
      <c r="W230" s="28"/>
      <c r="X230" s="28"/>
      <c r="Y230" s="28"/>
      <c r="Z230" s="28"/>
      <c r="AA230" s="28"/>
      <c r="AB230" s="28"/>
      <c r="AC230" s="28"/>
      <c r="AD230" s="28"/>
      <c r="AE230" s="28"/>
      <c r="AF230" s="28"/>
      <c r="AG230" s="28"/>
      <c r="AH230" s="28"/>
      <c r="AI230" s="28"/>
      <c r="AJ230" s="28"/>
      <c r="AK230" s="29"/>
      <c r="AL230" s="28"/>
      <c r="AM230" s="28"/>
      <c r="AN230" s="28"/>
      <c r="AP230" s="13"/>
    </row>
    <row r="231" spans="2:42" ht="12" customHeight="1">
      <c r="B231" s="97"/>
      <c r="C231" s="97"/>
      <c r="D231" s="97"/>
      <c r="E231" s="97"/>
      <c r="F231" s="96"/>
      <c r="G231" s="96"/>
      <c r="H231" s="96"/>
      <c r="I231" s="96"/>
      <c r="J231" s="96"/>
      <c r="K231" s="96"/>
      <c r="L231" s="96"/>
      <c r="M231" s="96"/>
      <c r="N231" s="96"/>
      <c r="O231" s="28"/>
      <c r="P231" s="28"/>
      <c r="Q231" s="28"/>
      <c r="R231" s="28"/>
      <c r="S231" s="28"/>
      <c r="T231" s="28"/>
      <c r="U231" s="28"/>
      <c r="V231" s="28"/>
      <c r="W231" s="28"/>
      <c r="X231" s="28"/>
      <c r="Y231" s="28"/>
      <c r="Z231" s="28"/>
      <c r="AA231" s="28"/>
      <c r="AB231" s="28"/>
      <c r="AC231" s="28"/>
      <c r="AD231" s="28"/>
      <c r="AE231" s="28"/>
      <c r="AF231" s="28"/>
      <c r="AG231" s="28"/>
      <c r="AH231" s="28"/>
      <c r="AI231" s="28"/>
      <c r="AJ231" s="28"/>
      <c r="AK231" s="29"/>
      <c r="AL231" s="28"/>
      <c r="AM231" s="28"/>
      <c r="AN231" s="28"/>
      <c r="AP231" s="13"/>
    </row>
    <row r="232" spans="2:42" ht="12" customHeight="1">
      <c r="B232" s="97"/>
      <c r="C232" s="97"/>
      <c r="D232" s="97"/>
      <c r="E232" s="97"/>
      <c r="F232" s="96"/>
      <c r="G232" s="96"/>
      <c r="H232" s="96"/>
      <c r="I232" s="96"/>
      <c r="J232" s="96"/>
      <c r="K232" s="96"/>
      <c r="L232" s="96"/>
      <c r="M232" s="96"/>
      <c r="N232" s="96"/>
      <c r="O232" s="28"/>
      <c r="P232" s="28"/>
      <c r="Q232" s="28"/>
      <c r="R232" s="28"/>
      <c r="S232" s="28"/>
      <c r="T232" s="28"/>
      <c r="U232" s="28"/>
      <c r="V232" s="28"/>
      <c r="W232" s="28"/>
      <c r="X232" s="28"/>
      <c r="Y232" s="28"/>
      <c r="Z232" s="28"/>
      <c r="AA232" s="28"/>
      <c r="AB232" s="28"/>
      <c r="AC232" s="28"/>
      <c r="AD232" s="28"/>
      <c r="AE232" s="28"/>
      <c r="AF232" s="28"/>
      <c r="AG232" s="28"/>
      <c r="AH232" s="28"/>
      <c r="AI232" s="28"/>
      <c r="AJ232" s="28"/>
      <c r="AK232" s="29"/>
      <c r="AL232" s="28"/>
      <c r="AM232" s="28"/>
      <c r="AN232" s="28"/>
      <c r="AP232" s="13"/>
    </row>
    <row r="233" spans="2:42" ht="12" customHeight="1">
      <c r="B233" s="97"/>
      <c r="C233" s="97"/>
      <c r="D233" s="97"/>
      <c r="E233" s="97"/>
      <c r="F233" s="96"/>
      <c r="G233" s="96"/>
      <c r="H233" s="96"/>
      <c r="I233" s="96"/>
      <c r="J233" s="96"/>
      <c r="K233" s="96"/>
      <c r="L233" s="96"/>
      <c r="M233" s="96"/>
      <c r="N233" s="96"/>
      <c r="O233" s="28"/>
      <c r="P233" s="28"/>
      <c r="Q233" s="28"/>
      <c r="R233" s="28"/>
      <c r="S233" s="28"/>
      <c r="T233" s="28"/>
      <c r="U233" s="28"/>
      <c r="V233" s="28"/>
      <c r="W233" s="28"/>
      <c r="X233" s="28"/>
      <c r="Y233" s="28"/>
      <c r="Z233" s="28"/>
      <c r="AA233" s="28"/>
      <c r="AB233" s="28"/>
      <c r="AC233" s="28"/>
      <c r="AD233" s="28"/>
      <c r="AE233" s="28"/>
      <c r="AF233" s="28"/>
      <c r="AG233" s="28"/>
      <c r="AH233" s="28"/>
      <c r="AI233" s="28"/>
      <c r="AJ233" s="28"/>
      <c r="AK233" s="29"/>
      <c r="AL233" s="28"/>
      <c r="AM233" s="28"/>
      <c r="AN233" s="28"/>
      <c r="AP233" s="13"/>
    </row>
    <row r="234" spans="2:42" ht="12" customHeight="1">
      <c r="B234" s="97"/>
      <c r="C234" s="97"/>
      <c r="D234" s="97"/>
      <c r="E234" s="97"/>
      <c r="F234" s="96"/>
      <c r="G234" s="96"/>
      <c r="H234" s="96"/>
      <c r="I234" s="96"/>
      <c r="J234" s="96"/>
      <c r="K234" s="96"/>
      <c r="L234" s="96"/>
      <c r="M234" s="96"/>
      <c r="N234" s="96"/>
      <c r="O234" s="28"/>
      <c r="P234" s="28"/>
      <c r="Q234" s="28"/>
      <c r="R234" s="28"/>
      <c r="S234" s="28"/>
      <c r="T234" s="28"/>
      <c r="U234" s="28"/>
      <c r="V234" s="28"/>
      <c r="W234" s="28"/>
      <c r="X234" s="28"/>
      <c r="Y234" s="28"/>
      <c r="Z234" s="28"/>
      <c r="AA234" s="28"/>
      <c r="AB234" s="28"/>
      <c r="AC234" s="28"/>
      <c r="AD234" s="28"/>
      <c r="AE234" s="28"/>
      <c r="AF234" s="28"/>
      <c r="AG234" s="28"/>
      <c r="AH234" s="28"/>
      <c r="AI234" s="28"/>
      <c r="AJ234" s="28"/>
      <c r="AK234" s="29"/>
      <c r="AL234" s="28"/>
      <c r="AM234" s="28"/>
      <c r="AN234" s="28"/>
      <c r="AP234" s="13"/>
    </row>
    <row r="235" spans="2:42" ht="12" customHeight="1">
      <c r="F235" s="68"/>
      <c r="G235" s="68"/>
      <c r="H235" s="68"/>
      <c r="I235" s="68"/>
      <c r="J235" s="68"/>
      <c r="K235" s="68"/>
      <c r="L235" s="68"/>
      <c r="M235" s="68"/>
      <c r="N235" s="68"/>
      <c r="AK235" s="29"/>
      <c r="AL235" s="28"/>
      <c r="AM235" s="28"/>
      <c r="AN235" s="28"/>
      <c r="AP235" s="13"/>
    </row>
    <row r="236" spans="2:42" ht="12" customHeight="1">
      <c r="F236" s="68"/>
      <c r="G236" s="68"/>
      <c r="H236" s="68"/>
      <c r="I236" s="68"/>
      <c r="J236" s="68"/>
      <c r="K236" s="68"/>
      <c r="L236" s="68"/>
      <c r="M236" s="68"/>
      <c r="N236" s="68"/>
      <c r="AP236" s="13"/>
    </row>
    <row r="237" spans="2:42" ht="12" customHeight="1">
      <c r="F237" s="68"/>
      <c r="G237" s="68"/>
      <c r="H237" s="68"/>
      <c r="I237" s="68"/>
      <c r="J237" s="68"/>
      <c r="K237" s="68"/>
      <c r="L237" s="68"/>
      <c r="M237" s="68"/>
      <c r="N237" s="68"/>
      <c r="AP237" s="13"/>
    </row>
    <row r="238" spans="2:42" ht="12" customHeight="1">
      <c r="F238" s="68"/>
      <c r="G238" s="68"/>
      <c r="H238" s="68"/>
      <c r="I238" s="68"/>
      <c r="J238" s="68"/>
      <c r="K238" s="68"/>
      <c r="L238" s="68"/>
      <c r="M238" s="68"/>
      <c r="N238" s="68"/>
      <c r="AP238" s="13"/>
    </row>
    <row r="239" spans="2:42" ht="12" customHeight="1">
      <c r="F239" s="68"/>
      <c r="G239" s="68"/>
      <c r="H239" s="68"/>
      <c r="I239" s="68"/>
      <c r="J239" s="68"/>
      <c r="K239" s="68"/>
      <c r="L239" s="68"/>
      <c r="M239" s="68"/>
      <c r="N239" s="68"/>
      <c r="AP239" s="13"/>
    </row>
    <row r="240" spans="2:42" ht="12" customHeight="1">
      <c r="F240" s="68"/>
      <c r="G240" s="68"/>
      <c r="H240" s="68"/>
      <c r="I240" s="68"/>
      <c r="J240" s="68"/>
      <c r="K240" s="68"/>
      <c r="L240" s="68"/>
      <c r="M240" s="68"/>
      <c r="N240" s="68"/>
      <c r="AP240" s="13"/>
    </row>
    <row r="241" spans="2:42" ht="12" customHeight="1">
      <c r="B241" s="13"/>
      <c r="C241" s="13"/>
      <c r="D241" s="13"/>
      <c r="E241" s="13"/>
      <c r="F241" s="68"/>
      <c r="G241" s="68"/>
      <c r="H241" s="68"/>
      <c r="I241" s="68"/>
      <c r="J241" s="68"/>
      <c r="K241" s="68"/>
      <c r="L241" s="68"/>
      <c r="M241" s="68"/>
      <c r="N241" s="68"/>
      <c r="AP241" s="13"/>
    </row>
    <row r="242" spans="2:42" ht="12" customHeight="1">
      <c r="B242" s="13"/>
      <c r="C242" s="13"/>
      <c r="D242" s="13"/>
      <c r="E242" s="13"/>
      <c r="F242" s="68"/>
      <c r="G242" s="68"/>
      <c r="H242" s="68"/>
      <c r="I242" s="68"/>
      <c r="J242" s="68"/>
      <c r="K242" s="68"/>
      <c r="L242" s="68"/>
      <c r="M242" s="68"/>
      <c r="N242" s="68"/>
      <c r="AK242" s="13"/>
      <c r="AP242" s="13"/>
    </row>
    <row r="243" spans="2:42" ht="12" customHeight="1">
      <c r="B243" s="13"/>
      <c r="C243" s="13"/>
      <c r="D243" s="13"/>
      <c r="E243" s="13"/>
      <c r="F243" s="68"/>
      <c r="G243" s="68"/>
      <c r="H243" s="68"/>
      <c r="I243" s="68"/>
      <c r="J243" s="68"/>
      <c r="K243" s="68"/>
      <c r="L243" s="68"/>
      <c r="M243" s="68"/>
      <c r="N243" s="68"/>
      <c r="AK243" s="13"/>
      <c r="AP243" s="13"/>
    </row>
    <row r="244" spans="2:42" ht="12" customHeight="1">
      <c r="B244" s="13"/>
      <c r="C244" s="13"/>
      <c r="D244" s="13"/>
      <c r="E244" s="13"/>
      <c r="F244" s="68"/>
      <c r="G244" s="68"/>
      <c r="H244" s="68"/>
      <c r="I244" s="68"/>
      <c r="J244" s="68"/>
      <c r="K244" s="68"/>
      <c r="L244" s="68"/>
      <c r="M244" s="68"/>
      <c r="N244" s="68"/>
      <c r="AK244" s="13"/>
      <c r="AP244" s="13"/>
    </row>
    <row r="245" spans="2:42" ht="12" customHeight="1">
      <c r="B245" s="13"/>
      <c r="C245" s="13"/>
      <c r="D245" s="13"/>
      <c r="E245" s="13"/>
      <c r="F245" s="68"/>
      <c r="G245" s="68"/>
      <c r="H245" s="68"/>
      <c r="I245" s="68"/>
      <c r="J245" s="68"/>
      <c r="K245" s="68"/>
      <c r="L245" s="68"/>
      <c r="M245" s="68"/>
      <c r="N245" s="68"/>
      <c r="AK245" s="13"/>
      <c r="AP245" s="13"/>
    </row>
    <row r="246" spans="2:42" ht="12" customHeight="1">
      <c r="B246" s="13"/>
      <c r="C246" s="13"/>
      <c r="D246" s="13"/>
      <c r="E246" s="13"/>
      <c r="F246" s="68"/>
      <c r="G246" s="68"/>
      <c r="H246" s="68"/>
      <c r="I246" s="68"/>
      <c r="J246" s="68"/>
      <c r="K246" s="68"/>
      <c r="L246" s="68"/>
      <c r="M246" s="68"/>
      <c r="N246" s="68"/>
      <c r="AK246" s="13"/>
      <c r="AP246" s="13"/>
    </row>
    <row r="247" spans="2:42" ht="12" customHeight="1">
      <c r="B247" s="13"/>
      <c r="C247" s="13"/>
      <c r="D247" s="13"/>
      <c r="E247" s="13"/>
      <c r="F247" s="68"/>
      <c r="G247" s="68"/>
      <c r="H247" s="68"/>
      <c r="I247" s="68"/>
      <c r="J247" s="68"/>
      <c r="K247" s="68"/>
      <c r="L247" s="68"/>
      <c r="M247" s="68"/>
      <c r="N247" s="68"/>
      <c r="AK247" s="13"/>
      <c r="AP247" s="13"/>
    </row>
    <row r="248" spans="2:42" ht="12" customHeight="1">
      <c r="AK248" s="13"/>
      <c r="AP248" s="13"/>
    </row>
  </sheetData>
  <sheetProtection insertRows="0" selectLockedCells="1"/>
  <mergeCells count="651">
    <mergeCell ref="AH110:AJ110"/>
    <mergeCell ref="X111:Z111"/>
    <mergeCell ref="AA111:AD111"/>
    <mergeCell ref="AE111:AG111"/>
    <mergeCell ref="AH111:AJ111"/>
    <mergeCell ref="D110:E110"/>
    <mergeCell ref="S110:T110"/>
    <mergeCell ref="U110:W110"/>
    <mergeCell ref="X110:Z110"/>
    <mergeCell ref="AA110:AD110"/>
    <mergeCell ref="AE110:AG110"/>
    <mergeCell ref="AH108:AJ108"/>
    <mergeCell ref="D109:E109"/>
    <mergeCell ref="S109:T109"/>
    <mergeCell ref="U109:W109"/>
    <mergeCell ref="X109:Z109"/>
    <mergeCell ref="AA109:AD109"/>
    <mergeCell ref="AE109:AG109"/>
    <mergeCell ref="AH109:AJ109"/>
    <mergeCell ref="D108:E108"/>
    <mergeCell ref="S108:T108"/>
    <mergeCell ref="U108:W108"/>
    <mergeCell ref="X108:Z108"/>
    <mergeCell ref="AA108:AD108"/>
    <mergeCell ref="AE108:AG108"/>
    <mergeCell ref="D107:E107"/>
    <mergeCell ref="S107:T107"/>
    <mergeCell ref="U107:W107"/>
    <mergeCell ref="X107:Z107"/>
    <mergeCell ref="AA107:AD107"/>
    <mergeCell ref="AE107:AG107"/>
    <mergeCell ref="AH107:AJ107"/>
    <mergeCell ref="D106:E106"/>
    <mergeCell ref="S106:T106"/>
    <mergeCell ref="U106:W106"/>
    <mergeCell ref="X106:Z106"/>
    <mergeCell ref="AA106:AD106"/>
    <mergeCell ref="AE106:AG106"/>
    <mergeCell ref="AH104:AJ104"/>
    <mergeCell ref="D105:E105"/>
    <mergeCell ref="S105:T105"/>
    <mergeCell ref="U105:W105"/>
    <mergeCell ref="X105:Z105"/>
    <mergeCell ref="AA105:AD105"/>
    <mergeCell ref="AE105:AG105"/>
    <mergeCell ref="AH105:AJ105"/>
    <mergeCell ref="AH106:AJ106"/>
    <mergeCell ref="F102:R102"/>
    <mergeCell ref="D104:E104"/>
    <mergeCell ref="F104:R104"/>
    <mergeCell ref="S104:T104"/>
    <mergeCell ref="U104:W104"/>
    <mergeCell ref="X104:Z104"/>
    <mergeCell ref="AE100:AG100"/>
    <mergeCell ref="AH100:AJ100"/>
    <mergeCell ref="D101:E101"/>
    <mergeCell ref="F101:R101"/>
    <mergeCell ref="S101:T101"/>
    <mergeCell ref="U101:W101"/>
    <mergeCell ref="X101:Z101"/>
    <mergeCell ref="AA101:AD101"/>
    <mergeCell ref="AE101:AG101"/>
    <mergeCell ref="AH101:AJ101"/>
    <mergeCell ref="D100:E100"/>
    <mergeCell ref="F100:R100"/>
    <mergeCell ref="S100:T100"/>
    <mergeCell ref="U100:W100"/>
    <mergeCell ref="X100:Z100"/>
    <mergeCell ref="AA100:AD100"/>
    <mergeCell ref="AA104:AD104"/>
    <mergeCell ref="AE104:AG104"/>
    <mergeCell ref="AE98:AG98"/>
    <mergeCell ref="AH98:AJ98"/>
    <mergeCell ref="D99:E99"/>
    <mergeCell ref="F99:R99"/>
    <mergeCell ref="S99:T99"/>
    <mergeCell ref="U99:W99"/>
    <mergeCell ref="X99:Z99"/>
    <mergeCell ref="AA99:AD99"/>
    <mergeCell ref="AE99:AG99"/>
    <mergeCell ref="AH99:AJ99"/>
    <mergeCell ref="D98:E98"/>
    <mergeCell ref="F98:R98"/>
    <mergeCell ref="S98:T98"/>
    <mergeCell ref="U98:W98"/>
    <mergeCell ref="X98:Z98"/>
    <mergeCell ref="AA98:AD98"/>
    <mergeCell ref="AE96:AG96"/>
    <mergeCell ref="AH96:AJ96"/>
    <mergeCell ref="D97:E97"/>
    <mergeCell ref="F97:R97"/>
    <mergeCell ref="S97:T97"/>
    <mergeCell ref="U97:W97"/>
    <mergeCell ref="X97:Z97"/>
    <mergeCell ref="AA97:AD97"/>
    <mergeCell ref="AE97:AG97"/>
    <mergeCell ref="AH97:AJ97"/>
    <mergeCell ref="D96:E96"/>
    <mergeCell ref="F96:R96"/>
    <mergeCell ref="S96:T96"/>
    <mergeCell ref="U96:W96"/>
    <mergeCell ref="X96:Z96"/>
    <mergeCell ref="AA96:AD96"/>
    <mergeCell ref="AE94:AG94"/>
    <mergeCell ref="AH94:AJ94"/>
    <mergeCell ref="D95:E95"/>
    <mergeCell ref="F95:R95"/>
    <mergeCell ref="S95:T95"/>
    <mergeCell ref="U95:W95"/>
    <mergeCell ref="X95:Z95"/>
    <mergeCell ref="AA95:AD95"/>
    <mergeCell ref="AE95:AG95"/>
    <mergeCell ref="AH95:AJ95"/>
    <mergeCell ref="D94:E94"/>
    <mergeCell ref="F94:R94"/>
    <mergeCell ref="S94:T94"/>
    <mergeCell ref="U94:W94"/>
    <mergeCell ref="X94:Z94"/>
    <mergeCell ref="AA94:AD94"/>
    <mergeCell ref="AE91:AG91"/>
    <mergeCell ref="AH91:AJ91"/>
    <mergeCell ref="D92:E92"/>
    <mergeCell ref="F92:R92"/>
    <mergeCell ref="S92:T92"/>
    <mergeCell ref="U92:W92"/>
    <mergeCell ref="X92:Z92"/>
    <mergeCell ref="AA92:AD92"/>
    <mergeCell ref="AE92:AG92"/>
    <mergeCell ref="AH92:AJ92"/>
    <mergeCell ref="D91:E91"/>
    <mergeCell ref="F91:R91"/>
    <mergeCell ref="S91:T91"/>
    <mergeCell ref="U91:W91"/>
    <mergeCell ref="X91:Z91"/>
    <mergeCell ref="AA91:AD91"/>
    <mergeCell ref="AE89:AG89"/>
    <mergeCell ref="AH89:AJ89"/>
    <mergeCell ref="D90:E90"/>
    <mergeCell ref="F90:R90"/>
    <mergeCell ref="S90:T90"/>
    <mergeCell ref="U90:W90"/>
    <mergeCell ref="X90:Z90"/>
    <mergeCell ref="AA90:AD90"/>
    <mergeCell ref="AE90:AG90"/>
    <mergeCell ref="AH90:AJ90"/>
    <mergeCell ref="D89:E89"/>
    <mergeCell ref="F89:R89"/>
    <mergeCell ref="S89:T89"/>
    <mergeCell ref="U89:W89"/>
    <mergeCell ref="X89:Z89"/>
    <mergeCell ref="AA89:AD89"/>
    <mergeCell ref="AE87:AG87"/>
    <mergeCell ref="AH87:AJ87"/>
    <mergeCell ref="D88:E88"/>
    <mergeCell ref="F88:R88"/>
    <mergeCell ref="S88:T88"/>
    <mergeCell ref="U88:W88"/>
    <mergeCell ref="X88:Z88"/>
    <mergeCell ref="AA88:AD88"/>
    <mergeCell ref="AE88:AG88"/>
    <mergeCell ref="AH88:AJ88"/>
    <mergeCell ref="D87:E87"/>
    <mergeCell ref="F87:R87"/>
    <mergeCell ref="S87:T87"/>
    <mergeCell ref="U87:W87"/>
    <mergeCell ref="X87:Z87"/>
    <mergeCell ref="AA87:AD87"/>
    <mergeCell ref="AH85:AJ85"/>
    <mergeCell ref="D86:E86"/>
    <mergeCell ref="F86:R86"/>
    <mergeCell ref="S86:T86"/>
    <mergeCell ref="U86:W86"/>
    <mergeCell ref="X86:Z86"/>
    <mergeCell ref="AA86:AD86"/>
    <mergeCell ref="AE86:AG86"/>
    <mergeCell ref="AH86:AJ86"/>
    <mergeCell ref="F83:R83"/>
    <mergeCell ref="F84:R84"/>
    <mergeCell ref="D85:E85"/>
    <mergeCell ref="F85:R85"/>
    <mergeCell ref="S85:T85"/>
    <mergeCell ref="U85:W85"/>
    <mergeCell ref="X85:Z85"/>
    <mergeCell ref="AA85:AD85"/>
    <mergeCell ref="AE85:AG85"/>
    <mergeCell ref="AE80:AG80"/>
    <mergeCell ref="AH80:AJ80"/>
    <mergeCell ref="F81:R81"/>
    <mergeCell ref="D82:E82"/>
    <mergeCell ref="F82:R82"/>
    <mergeCell ref="S82:T82"/>
    <mergeCell ref="U82:W82"/>
    <mergeCell ref="X82:Z82"/>
    <mergeCell ref="AA82:AD82"/>
    <mergeCell ref="AE82:AG82"/>
    <mergeCell ref="D80:E80"/>
    <mergeCell ref="F80:R80"/>
    <mergeCell ref="S80:T80"/>
    <mergeCell ref="U80:W80"/>
    <mergeCell ref="X80:Z80"/>
    <mergeCell ref="AA80:AD80"/>
    <mergeCell ref="AH82:AJ82"/>
    <mergeCell ref="D79:E79"/>
    <mergeCell ref="F79:R79"/>
    <mergeCell ref="S79:T79"/>
    <mergeCell ref="U79:W79"/>
    <mergeCell ref="X79:Z79"/>
    <mergeCell ref="AA79:AD79"/>
    <mergeCell ref="AE79:AG79"/>
    <mergeCell ref="AH79:AJ79"/>
    <mergeCell ref="D78:E78"/>
    <mergeCell ref="F78:R78"/>
    <mergeCell ref="S78:T78"/>
    <mergeCell ref="U78:W78"/>
    <mergeCell ref="X78:Z78"/>
    <mergeCell ref="AA78:AD78"/>
    <mergeCell ref="D77:E77"/>
    <mergeCell ref="F77:R77"/>
    <mergeCell ref="S77:T77"/>
    <mergeCell ref="U77:W77"/>
    <mergeCell ref="X77:Z77"/>
    <mergeCell ref="AA77:AD77"/>
    <mergeCell ref="AE77:AG77"/>
    <mergeCell ref="AH77:AJ77"/>
    <mergeCell ref="AE78:AG78"/>
    <mergeCell ref="AH78:AJ78"/>
    <mergeCell ref="AE74:AG74"/>
    <mergeCell ref="AH74:AJ74"/>
    <mergeCell ref="F75:R75"/>
    <mergeCell ref="D76:E76"/>
    <mergeCell ref="F76:R76"/>
    <mergeCell ref="S76:T76"/>
    <mergeCell ref="U76:W76"/>
    <mergeCell ref="X76:Z76"/>
    <mergeCell ref="AA76:AD76"/>
    <mergeCell ref="AE76:AG76"/>
    <mergeCell ref="D74:E74"/>
    <mergeCell ref="F74:R74"/>
    <mergeCell ref="S74:T74"/>
    <mergeCell ref="U74:W74"/>
    <mergeCell ref="X74:Z74"/>
    <mergeCell ref="AA74:AD74"/>
    <mergeCell ref="AH76:AJ76"/>
    <mergeCell ref="AE72:AG72"/>
    <mergeCell ref="AH72:AJ72"/>
    <mergeCell ref="D73:E73"/>
    <mergeCell ref="F73:R73"/>
    <mergeCell ref="S73:T73"/>
    <mergeCell ref="U73:W73"/>
    <mergeCell ref="X73:Z73"/>
    <mergeCell ref="AA73:AD73"/>
    <mergeCell ref="AE73:AG73"/>
    <mergeCell ref="AH73:AJ73"/>
    <mergeCell ref="D72:E72"/>
    <mergeCell ref="F72:R72"/>
    <mergeCell ref="S72:T72"/>
    <mergeCell ref="U72:W72"/>
    <mergeCell ref="X72:Z72"/>
    <mergeCell ref="AA72:AD72"/>
    <mergeCell ref="AE70:AG70"/>
    <mergeCell ref="AH70:AJ70"/>
    <mergeCell ref="D71:E71"/>
    <mergeCell ref="F71:R71"/>
    <mergeCell ref="S71:T71"/>
    <mergeCell ref="U71:W71"/>
    <mergeCell ref="X71:Z71"/>
    <mergeCell ref="AA71:AD71"/>
    <mergeCell ref="AE71:AG71"/>
    <mergeCell ref="AH71:AJ71"/>
    <mergeCell ref="D70:E70"/>
    <mergeCell ref="F70:R70"/>
    <mergeCell ref="S70:T70"/>
    <mergeCell ref="U70:W70"/>
    <mergeCell ref="X70:Z70"/>
    <mergeCell ref="AA70:AD70"/>
    <mergeCell ref="AE68:AG68"/>
    <mergeCell ref="AH68:AJ68"/>
    <mergeCell ref="D69:E69"/>
    <mergeCell ref="F69:R69"/>
    <mergeCell ref="S69:T69"/>
    <mergeCell ref="U69:W69"/>
    <mergeCell ref="X69:Z69"/>
    <mergeCell ref="AA69:AD69"/>
    <mergeCell ref="AE69:AG69"/>
    <mergeCell ref="AH69:AJ69"/>
    <mergeCell ref="D68:E68"/>
    <mergeCell ref="F68:R68"/>
    <mergeCell ref="S68:T68"/>
    <mergeCell ref="U68:W68"/>
    <mergeCell ref="X68:Z68"/>
    <mergeCell ref="AA68:AD68"/>
    <mergeCell ref="AE66:AG66"/>
    <mergeCell ref="AH66:AJ66"/>
    <mergeCell ref="D67:E67"/>
    <mergeCell ref="F67:R67"/>
    <mergeCell ref="S67:T67"/>
    <mergeCell ref="U67:W67"/>
    <mergeCell ref="X67:Z67"/>
    <mergeCell ref="AA67:AD67"/>
    <mergeCell ref="AE67:AG67"/>
    <mergeCell ref="AH67:AJ67"/>
    <mergeCell ref="D66:E66"/>
    <mergeCell ref="F66:R66"/>
    <mergeCell ref="S66:T66"/>
    <mergeCell ref="U66:W66"/>
    <mergeCell ref="X66:Z66"/>
    <mergeCell ref="AA66:AD66"/>
    <mergeCell ref="AE64:AG64"/>
    <mergeCell ref="AH64:AJ64"/>
    <mergeCell ref="D65:E65"/>
    <mergeCell ref="F65:R65"/>
    <mergeCell ref="S65:T65"/>
    <mergeCell ref="U65:W65"/>
    <mergeCell ref="X65:Z65"/>
    <mergeCell ref="AA65:AD65"/>
    <mergeCell ref="AE65:AG65"/>
    <mergeCell ref="AH65:AJ65"/>
    <mergeCell ref="D64:E64"/>
    <mergeCell ref="F64:R64"/>
    <mergeCell ref="S64:T64"/>
    <mergeCell ref="U64:W64"/>
    <mergeCell ref="X64:Z64"/>
    <mergeCell ref="AA64:AD64"/>
    <mergeCell ref="AE62:AG62"/>
    <mergeCell ref="AH62:AJ62"/>
    <mergeCell ref="D63:E63"/>
    <mergeCell ref="F63:R63"/>
    <mergeCell ref="S63:T63"/>
    <mergeCell ref="U63:W63"/>
    <mergeCell ref="X63:Z63"/>
    <mergeCell ref="AA63:AD63"/>
    <mergeCell ref="AE63:AG63"/>
    <mergeCell ref="AH63:AJ63"/>
    <mergeCell ref="D62:E62"/>
    <mergeCell ref="F62:R62"/>
    <mergeCell ref="S62:T62"/>
    <mergeCell ref="U62:W62"/>
    <mergeCell ref="X62:Z62"/>
    <mergeCell ref="AA62:AD62"/>
    <mergeCell ref="AE60:AG60"/>
    <mergeCell ref="AH60:AJ60"/>
    <mergeCell ref="D61:E61"/>
    <mergeCell ref="F61:R61"/>
    <mergeCell ref="S61:T61"/>
    <mergeCell ref="U61:W61"/>
    <mergeCell ref="X61:Z61"/>
    <mergeCell ref="AA61:AD61"/>
    <mergeCell ref="AE61:AG61"/>
    <mergeCell ref="AH61:AJ61"/>
    <mergeCell ref="D60:E60"/>
    <mergeCell ref="F60:R60"/>
    <mergeCell ref="S60:T60"/>
    <mergeCell ref="U60:W60"/>
    <mergeCell ref="X60:Z60"/>
    <mergeCell ref="AA60:AD60"/>
    <mergeCell ref="AE58:AG58"/>
    <mergeCell ref="AH58:AJ58"/>
    <mergeCell ref="D59:E59"/>
    <mergeCell ref="F59:R59"/>
    <mergeCell ref="S59:T59"/>
    <mergeCell ref="U59:W59"/>
    <mergeCell ref="X59:Z59"/>
    <mergeCell ref="AA59:AD59"/>
    <mergeCell ref="AE59:AG59"/>
    <mergeCell ref="AH59:AJ59"/>
    <mergeCell ref="D58:E58"/>
    <mergeCell ref="F58:R58"/>
    <mergeCell ref="S58:T58"/>
    <mergeCell ref="U58:W58"/>
    <mergeCell ref="X58:Z58"/>
    <mergeCell ref="AA58:AD58"/>
    <mergeCell ref="AE56:AG56"/>
    <mergeCell ref="AH56:AJ56"/>
    <mergeCell ref="D57:E57"/>
    <mergeCell ref="F57:R57"/>
    <mergeCell ref="S57:T57"/>
    <mergeCell ref="U57:W57"/>
    <mergeCell ref="X57:Z57"/>
    <mergeCell ref="AA57:AD57"/>
    <mergeCell ref="AE57:AG57"/>
    <mergeCell ref="AH57:AJ57"/>
    <mergeCell ref="D56:E56"/>
    <mergeCell ref="F56:R56"/>
    <mergeCell ref="S56:T56"/>
    <mergeCell ref="U56:W56"/>
    <mergeCell ref="X56:Z56"/>
    <mergeCell ref="AA56:AD56"/>
    <mergeCell ref="AE54:AG54"/>
    <mergeCell ref="AH54:AJ54"/>
    <mergeCell ref="D55:E55"/>
    <mergeCell ref="F55:R55"/>
    <mergeCell ref="S55:T55"/>
    <mergeCell ref="U55:W55"/>
    <mergeCell ref="X55:Z55"/>
    <mergeCell ref="AA55:AD55"/>
    <mergeCell ref="AE55:AG55"/>
    <mergeCell ref="AH55:AJ55"/>
    <mergeCell ref="D54:E54"/>
    <mergeCell ref="F54:R54"/>
    <mergeCell ref="S54:T54"/>
    <mergeCell ref="U54:W54"/>
    <mergeCell ref="X54:Z54"/>
    <mergeCell ref="AA54:AD54"/>
    <mergeCell ref="AE52:AG52"/>
    <mergeCell ref="AH52:AJ52"/>
    <mergeCell ref="D53:E53"/>
    <mergeCell ref="F53:R53"/>
    <mergeCell ref="S53:T53"/>
    <mergeCell ref="U53:W53"/>
    <mergeCell ref="X53:Z53"/>
    <mergeCell ref="AA53:AD53"/>
    <mergeCell ref="AE53:AG53"/>
    <mergeCell ref="AH53:AJ53"/>
    <mergeCell ref="D52:E52"/>
    <mergeCell ref="F52:R52"/>
    <mergeCell ref="S52:T52"/>
    <mergeCell ref="U52:W52"/>
    <mergeCell ref="X52:Z52"/>
    <mergeCell ref="AA52:AD52"/>
    <mergeCell ref="AE50:AG50"/>
    <mergeCell ref="AH50:AJ50"/>
    <mergeCell ref="D51:E51"/>
    <mergeCell ref="F51:R51"/>
    <mergeCell ref="S51:T51"/>
    <mergeCell ref="U51:W51"/>
    <mergeCell ref="X51:Z51"/>
    <mergeCell ref="AA51:AD51"/>
    <mergeCell ref="AE51:AG51"/>
    <mergeCell ref="AH51:AJ51"/>
    <mergeCell ref="D50:E50"/>
    <mergeCell ref="F50:R50"/>
    <mergeCell ref="S50:T50"/>
    <mergeCell ref="U50:W50"/>
    <mergeCell ref="X50:Z50"/>
    <mergeCell ref="AA50:AD50"/>
    <mergeCell ref="AE48:AG48"/>
    <mergeCell ref="AH48:AJ48"/>
    <mergeCell ref="D49:E49"/>
    <mergeCell ref="F49:R49"/>
    <mergeCell ref="S49:T49"/>
    <mergeCell ref="U49:W49"/>
    <mergeCell ref="X49:Z49"/>
    <mergeCell ref="AA49:AD49"/>
    <mergeCell ref="AE49:AG49"/>
    <mergeCell ref="AH49:AJ49"/>
    <mergeCell ref="D48:E48"/>
    <mergeCell ref="F48:R48"/>
    <mergeCell ref="S48:T48"/>
    <mergeCell ref="U48:W48"/>
    <mergeCell ref="X48:Z48"/>
    <mergeCell ref="AA48:AD48"/>
    <mergeCell ref="AE46:AG46"/>
    <mergeCell ref="AH46:AJ46"/>
    <mergeCell ref="D47:E47"/>
    <mergeCell ref="F47:R47"/>
    <mergeCell ref="S47:T47"/>
    <mergeCell ref="U47:W47"/>
    <mergeCell ref="X47:Z47"/>
    <mergeCell ref="AA47:AD47"/>
    <mergeCell ref="AE47:AG47"/>
    <mergeCell ref="AH47:AJ47"/>
    <mergeCell ref="D46:E46"/>
    <mergeCell ref="F46:R46"/>
    <mergeCell ref="S46:T46"/>
    <mergeCell ref="U46:W46"/>
    <mergeCell ref="X46:Z46"/>
    <mergeCell ref="AA46:AD46"/>
    <mergeCell ref="AE44:AG44"/>
    <mergeCell ref="AH44:AJ44"/>
    <mergeCell ref="D45:E45"/>
    <mergeCell ref="F45:R45"/>
    <mergeCell ref="S45:T45"/>
    <mergeCell ref="U45:W45"/>
    <mergeCell ref="X45:Z45"/>
    <mergeCell ref="AA45:AD45"/>
    <mergeCell ref="AE45:AG45"/>
    <mergeCell ref="AH45:AJ45"/>
    <mergeCell ref="D44:E44"/>
    <mergeCell ref="F44:R44"/>
    <mergeCell ref="S44:T44"/>
    <mergeCell ref="U44:W44"/>
    <mergeCell ref="X44:Z44"/>
    <mergeCell ref="AA44:AD44"/>
    <mergeCell ref="AE42:AG42"/>
    <mergeCell ref="AH42:AJ42"/>
    <mergeCell ref="D43:E43"/>
    <mergeCell ref="F43:R43"/>
    <mergeCell ref="S43:T43"/>
    <mergeCell ref="U43:W43"/>
    <mergeCell ref="X43:Z43"/>
    <mergeCell ref="AA43:AD43"/>
    <mergeCell ref="AE43:AG43"/>
    <mergeCell ref="AH43:AJ43"/>
    <mergeCell ref="D42:E42"/>
    <mergeCell ref="F42:R42"/>
    <mergeCell ref="S42:T42"/>
    <mergeCell ref="U42:W42"/>
    <mergeCell ref="X42:Z42"/>
    <mergeCell ref="AA42:AD42"/>
    <mergeCell ref="AE40:AG40"/>
    <mergeCell ref="AH40:AJ40"/>
    <mergeCell ref="D41:E41"/>
    <mergeCell ref="F41:R41"/>
    <mergeCell ref="S41:T41"/>
    <mergeCell ref="U41:W41"/>
    <mergeCell ref="X41:Z41"/>
    <mergeCell ref="AA41:AD41"/>
    <mergeCell ref="AE41:AG41"/>
    <mergeCell ref="AH41:AJ41"/>
    <mergeCell ref="D40:E40"/>
    <mergeCell ref="F40:R40"/>
    <mergeCell ref="S40:T40"/>
    <mergeCell ref="U40:W40"/>
    <mergeCell ref="X40:Z40"/>
    <mergeCell ref="AA40:AD40"/>
    <mergeCell ref="AE38:AG38"/>
    <mergeCell ref="AH38:AJ38"/>
    <mergeCell ref="D39:E39"/>
    <mergeCell ref="F39:R39"/>
    <mergeCell ref="S39:T39"/>
    <mergeCell ref="U39:W39"/>
    <mergeCell ref="X39:Z39"/>
    <mergeCell ref="AA39:AD39"/>
    <mergeCell ref="AE39:AG39"/>
    <mergeCell ref="AH39:AJ39"/>
    <mergeCell ref="D38:E38"/>
    <mergeCell ref="F38:R38"/>
    <mergeCell ref="S38:T38"/>
    <mergeCell ref="U38:W38"/>
    <mergeCell ref="X38:Z38"/>
    <mergeCell ref="AA38:AD38"/>
    <mergeCell ref="AE36:AG36"/>
    <mergeCell ref="AH36:AJ36"/>
    <mergeCell ref="D37:E37"/>
    <mergeCell ref="F37:R37"/>
    <mergeCell ref="S37:T37"/>
    <mergeCell ref="U37:W37"/>
    <mergeCell ref="X37:Z37"/>
    <mergeCell ref="AA37:AD37"/>
    <mergeCell ref="AE37:AG37"/>
    <mergeCell ref="AH37:AJ37"/>
    <mergeCell ref="D36:E36"/>
    <mergeCell ref="F36:R36"/>
    <mergeCell ref="S36:T36"/>
    <mergeCell ref="U36:W36"/>
    <mergeCell ref="X36:Z36"/>
    <mergeCell ref="AA36:AD36"/>
    <mergeCell ref="AE34:AG34"/>
    <mergeCell ref="AH34:AJ34"/>
    <mergeCell ref="F35:R35"/>
    <mergeCell ref="X35:Z35"/>
    <mergeCell ref="AA35:AD35"/>
    <mergeCell ref="AE35:AG35"/>
    <mergeCell ref="AH35:AJ35"/>
    <mergeCell ref="D34:E34"/>
    <mergeCell ref="F34:R34"/>
    <mergeCell ref="S34:T34"/>
    <mergeCell ref="U34:W34"/>
    <mergeCell ref="X34:Z34"/>
    <mergeCell ref="AA34:AD34"/>
    <mergeCell ref="D33:E33"/>
    <mergeCell ref="F33:R33"/>
    <mergeCell ref="S33:T33"/>
    <mergeCell ref="U33:W33"/>
    <mergeCell ref="X33:Z33"/>
    <mergeCell ref="AA33:AD33"/>
    <mergeCell ref="AE33:AG33"/>
    <mergeCell ref="AH33:AJ33"/>
    <mergeCell ref="X32:Z32"/>
    <mergeCell ref="AA32:AD32"/>
    <mergeCell ref="N32:W32"/>
    <mergeCell ref="B28:M28"/>
    <mergeCell ref="B29:M29"/>
    <mergeCell ref="X30:AJ30"/>
    <mergeCell ref="X31:AJ31"/>
    <mergeCell ref="N30:W30"/>
    <mergeCell ref="N31:W31"/>
    <mergeCell ref="B30:M30"/>
    <mergeCell ref="AE32:AG32"/>
    <mergeCell ref="AH32:AJ32"/>
    <mergeCell ref="X26:AJ26"/>
    <mergeCell ref="N24:W24"/>
    <mergeCell ref="N25:W25"/>
    <mergeCell ref="N26:W26"/>
    <mergeCell ref="X22:AJ23"/>
    <mergeCell ref="X27:AJ27"/>
    <mergeCell ref="N27:W27"/>
    <mergeCell ref="X28:AJ28"/>
    <mergeCell ref="X29:AJ29"/>
    <mergeCell ref="N28:W28"/>
    <mergeCell ref="N29:W29"/>
    <mergeCell ref="C22:E22"/>
    <mergeCell ref="K22:L22"/>
    <mergeCell ref="N22:O22"/>
    <mergeCell ref="P22:U22"/>
    <mergeCell ref="V22:W22"/>
    <mergeCell ref="C23:U23"/>
    <mergeCell ref="V23:W23"/>
    <mergeCell ref="X24:AJ24"/>
    <mergeCell ref="X25:AJ25"/>
    <mergeCell ref="X20:AJ21"/>
    <mergeCell ref="C20:E20"/>
    <mergeCell ref="K20:L20"/>
    <mergeCell ref="N20:O20"/>
    <mergeCell ref="P20:U20"/>
    <mergeCell ref="V20:W20"/>
    <mergeCell ref="C21:E21"/>
    <mergeCell ref="K21:L21"/>
    <mergeCell ref="N21:O21"/>
    <mergeCell ref="P21:U21"/>
    <mergeCell ref="V21:W21"/>
    <mergeCell ref="K18:L18"/>
    <mergeCell ref="N18:O18"/>
    <mergeCell ref="P18:U18"/>
    <mergeCell ref="V18:W18"/>
    <mergeCell ref="K19:L19"/>
    <mergeCell ref="N19:O19"/>
    <mergeCell ref="P19:U19"/>
    <mergeCell ref="V19:W19"/>
    <mergeCell ref="X18:AJ19"/>
    <mergeCell ref="K16:L16"/>
    <mergeCell ref="N16:O16"/>
    <mergeCell ref="P16:U16"/>
    <mergeCell ref="V16:W16"/>
    <mergeCell ref="X16:AJ16"/>
    <mergeCell ref="K17:L17"/>
    <mergeCell ref="N17:O17"/>
    <mergeCell ref="P17:U17"/>
    <mergeCell ref="V17:W17"/>
    <mergeCell ref="X17:AJ17"/>
    <mergeCell ref="E2:AG3"/>
    <mergeCell ref="B5:X5"/>
    <mergeCell ref="AD5:AJ5"/>
    <mergeCell ref="B8:AC8"/>
    <mergeCell ref="AD8:AJ8"/>
    <mergeCell ref="B11:V11"/>
    <mergeCell ref="W11:AJ11"/>
    <mergeCell ref="K14:L14"/>
    <mergeCell ref="N14:O14"/>
    <mergeCell ref="V14:W14"/>
    <mergeCell ref="X14:AJ15"/>
    <mergeCell ref="K15:L15"/>
    <mergeCell ref="N15:O15"/>
    <mergeCell ref="P15:U15"/>
    <mergeCell ref="V15:W15"/>
    <mergeCell ref="B12:E13"/>
    <mergeCell ref="J12:O13"/>
    <mergeCell ref="P12:W13"/>
    <mergeCell ref="X12:AH13"/>
    <mergeCell ref="AI12:AI13"/>
    <mergeCell ref="AJ12:AJ13"/>
  </mergeCells>
  <printOptions horizontalCentered="1"/>
  <pageMargins left="0.39370078740157483" right="0.39370078740157483" top="1.3779527559055118" bottom="0.59055118110236227" header="0.19685039370078741" footer="0.19685039370078741"/>
  <pageSetup paperSize="9" scale="60" orientation="landscape" r:id="rId1"/>
  <headerFooter scaleWithDoc="0" alignWithMargins="0">
    <oddHeader>&amp;L&amp;G</oddHeader>
    <oddFooter>&amp;C &amp;P / &amp;N</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Planilhas</vt:lpstr>
      </vt:variant>
      <vt:variant>
        <vt:i4>3</vt:i4>
      </vt:variant>
      <vt:variant>
        <vt:lpstr>Intervalos nomeados</vt:lpstr>
      </vt:variant>
      <vt:variant>
        <vt:i4>4</vt:i4>
      </vt:variant>
    </vt:vector>
  </HeadingPairs>
  <TitlesOfParts>
    <vt:vector size="7" baseType="lpstr">
      <vt:lpstr>PLANILHA ORÇAMENTÁRIA</vt:lpstr>
      <vt:lpstr>CRONOGRAMA FÍSICO-FINANCEIRO</vt:lpstr>
      <vt:lpstr>BDI-Serviços </vt:lpstr>
      <vt:lpstr>'BDI-Serviços '!Area_de_impressao</vt:lpstr>
      <vt:lpstr>'CRONOGRAMA FÍSICO-FINANCEIRO'!Area_de_impressao</vt:lpstr>
      <vt:lpstr>'PLANILHA ORÇAMENTÁRIA'!Area_de_impressao</vt:lpstr>
      <vt:lpstr>'PLANILHA ORÇAMENTÁRIA'!Titulos_de_impressao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PORT</dc:creator>
  <cp:lastModifiedBy>Louraine</cp:lastModifiedBy>
  <cp:revision>0</cp:revision>
  <cp:lastPrinted>2022-04-01T13:03:45Z</cp:lastPrinted>
  <dcterms:created xsi:type="dcterms:W3CDTF">2013-07-16T16:10:14Z</dcterms:created>
  <dcterms:modified xsi:type="dcterms:W3CDTF">2022-04-13T13:50:08Z</dcterms:modified>
</cp:coreProperties>
</file>